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820" yWindow="0" windowWidth="25600" windowHeight="14620" tabRatio="724"/>
  </bookViews>
  <sheets>
    <sheet name="Approved FY 17" sheetId="13" r:id="rId1"/>
    <sheet name="Approved FY 16" sheetId="16" r:id="rId2"/>
    <sheet name="BOG Fall Spring On" sheetId="11" r:id="rId3"/>
    <sheet name="BOG Fall Spring Off" sheetId="3" r:id="rId4"/>
    <sheet name="BOG Summer On" sheetId="4" r:id="rId5"/>
    <sheet name="BOG Summer Off" sheetId="5" r:id="rId6"/>
    <sheet name="PVM, Fr, So, Jr &amp; Sr" sheetId="10" r:id="rId7"/>
    <sheet name="BOG Fall Spring On_COA" sheetId="15" r:id="rId8"/>
  </sheets>
  <externalReferences>
    <externalReference r:id="rId9"/>
    <externalReference r:id="rId10"/>
  </externalReferences>
  <definedNames>
    <definedName name="__123Graph_A" localSheetId="1" hidden="1">[1]tuit97_compare!#REF!</definedName>
    <definedName name="__123Graph_A" localSheetId="0" hidden="1">[1]tuit97_compare!#REF!</definedName>
    <definedName name="__123Graph_A" localSheetId="2" hidden="1">[1]tuit97_compare!#REF!</definedName>
    <definedName name="__123Graph_A" localSheetId="7" hidden="1">[1]tuit97_compare!#REF!</definedName>
    <definedName name="__123Graph_A" hidden="1">[1]tuit97_compare!#REF!</definedName>
    <definedName name="__123Graph_E" localSheetId="1" hidden="1">[2]Worksheet!#REF!</definedName>
    <definedName name="__123Graph_E" localSheetId="0" hidden="1">[2]Worksheet!#REF!</definedName>
    <definedName name="__123Graph_E" localSheetId="2" hidden="1">[2]Worksheet!#REF!</definedName>
    <definedName name="__123Graph_E" localSheetId="7" hidden="1">[2]Worksheet!#REF!</definedName>
    <definedName name="__123Graph_E" hidden="1">[2]Worksheet!#REF!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localSheetId="7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localSheetId="7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localSheetId="7" hidden="1">#REF!</definedName>
    <definedName name="_Key2" hidden="1">#REF!</definedName>
    <definedName name="_Order1" hidden="1">0</definedName>
    <definedName name="_Order2" hidden="1">0</definedName>
    <definedName name="_Sort" localSheetId="1" hidden="1">#REF!</definedName>
    <definedName name="_Sort" localSheetId="0" hidden="1">#REF!</definedName>
    <definedName name="_Sort" localSheetId="2" hidden="1">#REF!</definedName>
    <definedName name="_Sort" localSheetId="7" hidden="1">#REF!</definedName>
    <definedName name="_Sort" hidden="1">#REF!</definedName>
    <definedName name="new" localSheetId="1" hidden="1">[1]Ovhd97_orig!#REF!</definedName>
    <definedName name="new" localSheetId="0" hidden="1">[1]Ovhd97_orig!#REF!</definedName>
    <definedName name="new" localSheetId="2" hidden="1">[1]Ovhd97_orig!#REF!</definedName>
    <definedName name="new" localSheetId="7" hidden="1">[1]Ovhd97_orig!#REF!</definedName>
    <definedName name="new" hidden="1">[1]Ovhd97_orig!#REF!</definedName>
    <definedName name="Z_029D1105_D7FA_42D6_8694_9A9BED1CFE76_.wvu.PrintArea" localSheetId="6" hidden="1">'PVM, Fr, So, Jr &amp; Sr'!$A$1:$H$44</definedName>
    <definedName name="Z_140AD8AA_CE78_47B2_90CD_BB08F559781B_.wvu.PrintArea" localSheetId="6" hidden="1">'PVM, Fr, So, Jr &amp; Sr'!$A$1:$H$44</definedName>
    <definedName name="Z_32E4880E_727F_4DAF_AB1D_F5D68BCC15C6_.wvu.PrintArea" localSheetId="6" hidden="1">'PVM, Fr, So, Jr &amp; Sr'!$A$1:$H$44</definedName>
    <definedName name="Z_79478D98_7EFD_4336_9C6B_470CB3C35CCA_.wvu.PrintArea" localSheetId="6" hidden="1">'PVM, Fr, So, Jr &amp; Sr'!$A$1:$H$44</definedName>
    <definedName name="Z_7C3D9489_3BD7_4916_B6E9_AED1FB4861C2_.wvu.PrintArea" localSheetId="6" hidden="1">'PVM, Fr, So, Jr &amp; Sr'!$A$1:$H$44</definedName>
    <definedName name="Z_8B0EAE88_1685_478A_9209_5197CEFD013E_.wvu.PrintArea" localSheetId="6" hidden="1">'PVM, Fr, So, Jr &amp; Sr'!$A$1:$H$44</definedName>
    <definedName name="Z_9D626AA3_6362_4443_A031_CD01CC1CC7D7_.wvu.PrintArea" localSheetId="6" hidden="1">'PVM, Fr, So, Jr &amp; Sr'!$A$1:$H$44</definedName>
    <definedName name="Z_C57A5793_9263_4E67_AA39_D32CBBB5F1FE_.wvu.PrintArea" localSheetId="6" hidden="1">'PVM, Fr, So, Jr &amp; Sr'!$A$1:$H$44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3" l="1"/>
  <c r="B36" i="5"/>
  <c r="F36" i="5"/>
  <c r="F14" i="5"/>
  <c r="D14" i="5"/>
  <c r="F48" i="4"/>
  <c r="D48" i="4"/>
  <c r="F13" i="4"/>
  <c r="D13" i="4"/>
  <c r="F14" i="3"/>
  <c r="D14" i="3"/>
  <c r="F38" i="3"/>
  <c r="D38" i="3"/>
  <c r="F13" i="3"/>
  <c r="F51" i="11"/>
  <c r="D51" i="11"/>
  <c r="D36" i="5"/>
  <c r="F13" i="11"/>
  <c r="D13" i="11"/>
  <c r="F17" i="3"/>
  <c r="B34" i="4"/>
  <c r="F44" i="11"/>
  <c r="F43" i="11"/>
  <c r="F44" i="5"/>
  <c r="F42" i="5"/>
  <c r="F41" i="5"/>
  <c r="F40" i="5"/>
  <c r="F39" i="5"/>
  <c r="F38" i="5"/>
  <c r="F37" i="5"/>
  <c r="F35" i="5"/>
  <c r="F34" i="5"/>
  <c r="F47" i="5"/>
  <c r="F46" i="5"/>
  <c r="B42" i="5"/>
  <c r="B41" i="5"/>
  <c r="B40" i="5"/>
  <c r="B39" i="5"/>
  <c r="B38" i="5"/>
  <c r="B37" i="5"/>
  <c r="B35" i="5"/>
  <c r="B34" i="5"/>
  <c r="F29" i="5"/>
  <c r="F28" i="5"/>
  <c r="F25" i="5"/>
  <c r="F22" i="5"/>
  <c r="F21" i="5"/>
  <c r="F19" i="5"/>
  <c r="B19" i="5"/>
  <c r="F20" i="5"/>
  <c r="F17" i="5"/>
  <c r="F15" i="5"/>
  <c r="F13" i="5"/>
  <c r="F12" i="5"/>
  <c r="B22" i="5"/>
  <c r="B21" i="5"/>
  <c r="B20" i="5"/>
  <c r="B17" i="5"/>
  <c r="B15" i="5"/>
  <c r="B12" i="5"/>
  <c r="F59" i="4"/>
  <c r="F58" i="4"/>
  <c r="F57" i="4"/>
  <c r="F56" i="4"/>
  <c r="F54" i="4"/>
  <c r="F55" i="4"/>
  <c r="F52" i="4"/>
  <c r="F51" i="4"/>
  <c r="F50" i="4"/>
  <c r="F49" i="4"/>
  <c r="F46" i="4"/>
  <c r="F61" i="4"/>
  <c r="F60" i="4"/>
  <c r="B59" i="4"/>
  <c r="B58" i="4"/>
  <c r="B57" i="4"/>
  <c r="B56" i="4"/>
  <c r="B52" i="4"/>
  <c r="B51" i="4"/>
  <c r="B50" i="4"/>
  <c r="B49" i="4"/>
  <c r="B46" i="4"/>
  <c r="F41" i="4"/>
  <c r="F40" i="4"/>
  <c r="F48" i="3"/>
  <c r="F49" i="3"/>
  <c r="F44" i="3"/>
  <c r="F43" i="3"/>
  <c r="F42" i="3"/>
  <c r="F41" i="3"/>
  <c r="F40" i="3"/>
  <c r="F39" i="13"/>
  <c r="F39" i="3"/>
  <c r="F37" i="3"/>
  <c r="F36" i="3"/>
  <c r="B44" i="3"/>
  <c r="B43" i="3"/>
  <c r="B42" i="3"/>
  <c r="B41" i="3"/>
  <c r="B40" i="3"/>
  <c r="B39" i="3"/>
  <c r="B37" i="3"/>
  <c r="B36" i="3"/>
  <c r="D58" i="4"/>
  <c r="D50" i="4"/>
  <c r="D59" i="4"/>
  <c r="D51" i="4"/>
  <c r="D41" i="3"/>
  <c r="D46" i="4"/>
  <c r="D52" i="4"/>
  <c r="D56" i="4"/>
  <c r="D36" i="3"/>
  <c r="D49" i="4"/>
  <c r="D37" i="5"/>
  <c r="D41" i="5"/>
  <c r="D43" i="3"/>
  <c r="D34" i="5"/>
  <c r="D39" i="5"/>
  <c r="D17" i="5"/>
  <c r="D38" i="5"/>
  <c r="D42" i="5"/>
  <c r="D35" i="5"/>
  <c r="D40" i="5"/>
  <c r="D15" i="5"/>
  <c r="D57" i="4"/>
  <c r="D40" i="3"/>
  <c r="D37" i="3"/>
  <c r="D39" i="3"/>
  <c r="D42" i="3"/>
  <c r="D44" i="3"/>
  <c r="D21" i="5"/>
  <c r="D20" i="5"/>
  <c r="D19" i="5"/>
  <c r="D22" i="5"/>
  <c r="D12" i="5"/>
  <c r="F64" i="11"/>
  <c r="F65" i="11"/>
  <c r="F59" i="11"/>
  <c r="B59" i="11"/>
  <c r="D59" i="11"/>
  <c r="F55" i="11"/>
  <c r="B55" i="11"/>
  <c r="F63" i="11"/>
  <c r="B63" i="11"/>
  <c r="D63" i="11"/>
  <c r="F62" i="11"/>
  <c r="B62" i="11"/>
  <c r="F61" i="11"/>
  <c r="B61" i="11"/>
  <c r="D61" i="11"/>
  <c r="F60" i="11"/>
  <c r="B60" i="11"/>
  <c r="D60" i="11"/>
  <c r="F54" i="11"/>
  <c r="B54" i="11"/>
  <c r="D54" i="11"/>
  <c r="F53" i="11"/>
  <c r="B53" i="11"/>
  <c r="D53" i="11"/>
  <c r="F52" i="11"/>
  <c r="B52" i="11"/>
  <c r="D52" i="11"/>
  <c r="F49" i="11"/>
  <c r="B49" i="11"/>
  <c r="F23" i="3"/>
  <c r="B23" i="3"/>
  <c r="F31" i="3"/>
  <c r="F30" i="3"/>
  <c r="F24" i="3"/>
  <c r="B24" i="3"/>
  <c r="F22" i="3"/>
  <c r="B22" i="3"/>
  <c r="F21" i="3"/>
  <c r="B21" i="3"/>
  <c r="F27" i="3"/>
  <c r="F26" i="3"/>
  <c r="B20" i="3"/>
  <c r="F20" i="3"/>
  <c r="F19" i="3"/>
  <c r="F16" i="3"/>
  <c r="B13" i="3"/>
  <c r="F12" i="3"/>
  <c r="B12" i="3"/>
  <c r="B37" i="11"/>
  <c r="D62" i="11"/>
  <c r="D55" i="11"/>
  <c r="F29" i="3"/>
  <c r="F33" i="3"/>
  <c r="D49" i="11"/>
  <c r="D24" i="3"/>
  <c r="D23" i="3"/>
  <c r="D22" i="3"/>
  <c r="D21" i="3"/>
  <c r="D20" i="3"/>
  <c r="D12" i="3"/>
  <c r="D13" i="3"/>
  <c r="B34" i="16"/>
  <c r="B37" i="16"/>
  <c r="C34" i="16"/>
  <c r="C37" i="16"/>
  <c r="D34" i="16"/>
  <c r="D37" i="16"/>
  <c r="E34" i="16"/>
  <c r="E37" i="16"/>
  <c r="F34" i="16"/>
  <c r="F37" i="16"/>
  <c r="G34" i="16"/>
  <c r="H34" i="16"/>
  <c r="I34" i="16"/>
  <c r="I37" i="16"/>
  <c r="G37" i="16"/>
  <c r="H37" i="16"/>
  <c r="E40" i="16"/>
  <c r="E41" i="16"/>
  <c r="E40" i="13"/>
  <c r="I40" i="16"/>
  <c r="I41" i="16"/>
  <c r="I40" i="13"/>
  <c r="F40" i="16"/>
  <c r="F41" i="16"/>
  <c r="F40" i="13"/>
  <c r="H40" i="16"/>
  <c r="H41" i="16"/>
  <c r="H40" i="13"/>
  <c r="D40" i="16"/>
  <c r="D41" i="16"/>
  <c r="D40" i="13"/>
  <c r="G40" i="16"/>
  <c r="G41" i="16"/>
  <c r="G40" i="13"/>
  <c r="B40" i="16"/>
  <c r="B41" i="16"/>
  <c r="B40" i="13"/>
  <c r="C40" i="16"/>
  <c r="C41" i="16"/>
  <c r="C40" i="13"/>
  <c r="F22" i="4"/>
  <c r="B22" i="4"/>
  <c r="B24" i="11"/>
  <c r="F24" i="11"/>
  <c r="C35" i="13"/>
  <c r="C38" i="13"/>
  <c r="D35" i="13"/>
  <c r="D38" i="13"/>
  <c r="E35" i="13"/>
  <c r="E38" i="13"/>
  <c r="F35" i="13"/>
  <c r="G35" i="13"/>
  <c r="G38" i="13"/>
  <c r="G41" i="13"/>
  <c r="G42" i="13"/>
  <c r="H35" i="13"/>
  <c r="H38" i="13"/>
  <c r="H41" i="13"/>
  <c r="H42" i="13"/>
  <c r="I35" i="13"/>
  <c r="I38" i="13"/>
  <c r="I41" i="13"/>
  <c r="I42" i="13"/>
  <c r="B35" i="13"/>
  <c r="B38" i="13"/>
  <c r="B41" i="13"/>
  <c r="B42" i="13"/>
  <c r="F38" i="13"/>
  <c r="F41" i="13"/>
  <c r="F42" i="13"/>
  <c r="E41" i="13"/>
  <c r="E42" i="13"/>
  <c r="D41" i="13"/>
  <c r="D42" i="13"/>
  <c r="C41" i="13"/>
  <c r="C42" i="13"/>
  <c r="D22" i="4"/>
  <c r="D24" i="11"/>
  <c r="A2" i="16"/>
  <c r="F13" i="15"/>
  <c r="D13" i="15"/>
  <c r="H13" i="15"/>
  <c r="F37" i="15"/>
  <c r="F36" i="15"/>
  <c r="D36" i="15"/>
  <c r="H36" i="15"/>
  <c r="F34" i="4"/>
  <c r="D34" i="4"/>
  <c r="H34" i="4"/>
  <c r="F37" i="11"/>
  <c r="D37" i="11"/>
  <c r="H37" i="11"/>
  <c r="F15" i="11"/>
  <c r="F12" i="11"/>
  <c r="B13" i="5"/>
  <c r="B53" i="15"/>
  <c r="B52" i="15"/>
  <c r="B51" i="15"/>
  <c r="B50" i="15"/>
  <c r="B48" i="15"/>
  <c r="B43" i="15"/>
  <c r="B42" i="15"/>
  <c r="B39" i="15"/>
  <c r="B38" i="15"/>
  <c r="B37" i="15"/>
  <c r="B35" i="15"/>
  <c r="B34" i="15"/>
  <c r="B33" i="15"/>
  <c r="B32" i="15"/>
  <c r="B31" i="15"/>
  <c r="B30" i="15"/>
  <c r="B28" i="15"/>
  <c r="B27" i="15"/>
  <c r="B26" i="15"/>
  <c r="B24" i="15"/>
  <c r="B23" i="15"/>
  <c r="B21" i="15"/>
  <c r="B20" i="15"/>
  <c r="B19" i="15"/>
  <c r="B17" i="15"/>
  <c r="B16" i="15"/>
  <c r="B15" i="15"/>
  <c r="B12" i="15"/>
  <c r="D13" i="5"/>
  <c r="B47" i="5"/>
  <c r="B46" i="5"/>
  <c r="B45" i="5"/>
  <c r="B44" i="5"/>
  <c r="B29" i="5"/>
  <c r="B28" i="5"/>
  <c r="B25" i="5"/>
  <c r="B24" i="5"/>
  <c r="B18" i="5"/>
  <c r="B61" i="4"/>
  <c r="B60" i="4"/>
  <c r="D60" i="4"/>
  <c r="B55" i="4"/>
  <c r="D55" i="4"/>
  <c r="B54" i="4"/>
  <c r="D54" i="4"/>
  <c r="B47" i="4"/>
  <c r="F12" i="4"/>
  <c r="B63" i="4"/>
  <c r="B27" i="5"/>
  <c r="B49" i="5"/>
  <c r="B41" i="4"/>
  <c r="B40" i="4"/>
  <c r="B37" i="4"/>
  <c r="B36" i="4"/>
  <c r="B35" i="4"/>
  <c r="B33" i="4"/>
  <c r="B32" i="4"/>
  <c r="B31" i="4"/>
  <c r="B30" i="4"/>
  <c r="B29" i="4"/>
  <c r="B28" i="4"/>
  <c r="B26" i="4"/>
  <c r="B25" i="4"/>
  <c r="B23" i="4"/>
  <c r="B21" i="4"/>
  <c r="B19" i="4"/>
  <c r="B18" i="4"/>
  <c r="B17" i="4"/>
  <c r="B15" i="4"/>
  <c r="B12" i="4"/>
  <c r="D12" i="4"/>
  <c r="B49" i="3"/>
  <c r="B48" i="3"/>
  <c r="B47" i="3"/>
  <c r="B46" i="3"/>
  <c r="B31" i="3"/>
  <c r="B30" i="3"/>
  <c r="B27" i="3"/>
  <c r="B26" i="3"/>
  <c r="B19" i="3"/>
  <c r="B17" i="3"/>
  <c r="B16" i="3"/>
  <c r="B65" i="11"/>
  <c r="B64" i="11"/>
  <c r="D64" i="11"/>
  <c r="H64" i="11"/>
  <c r="B58" i="11"/>
  <c r="B57" i="11"/>
  <c r="B50" i="11"/>
  <c r="B44" i="11"/>
  <c r="B43" i="11"/>
  <c r="B40" i="11"/>
  <c r="B39" i="11"/>
  <c r="B38" i="11"/>
  <c r="B36" i="11"/>
  <c r="B35" i="11"/>
  <c r="B34" i="11"/>
  <c r="B33" i="11"/>
  <c r="B32" i="11"/>
  <c r="B31" i="11"/>
  <c r="B29" i="11"/>
  <c r="B28" i="11"/>
  <c r="B27" i="11"/>
  <c r="B25" i="11"/>
  <c r="B23" i="11"/>
  <c r="B21" i="11"/>
  <c r="B20" i="11"/>
  <c r="B19" i="11"/>
  <c r="B17" i="11"/>
  <c r="B16" i="11"/>
  <c r="B15" i="11"/>
  <c r="D15" i="11"/>
  <c r="B12" i="11"/>
  <c r="D12" i="11"/>
  <c r="B67" i="11"/>
  <c r="B51" i="3"/>
  <c r="B29" i="3"/>
  <c r="B42" i="11"/>
  <c r="A3" i="16"/>
  <c r="F47" i="4"/>
  <c r="F63" i="4"/>
  <c r="F37" i="4"/>
  <c r="F36" i="4"/>
  <c r="F35" i="4"/>
  <c r="F33" i="4"/>
  <c r="F32" i="4"/>
  <c r="F31" i="4"/>
  <c r="F30" i="4"/>
  <c r="F29" i="4"/>
  <c r="F28" i="4"/>
  <c r="F26" i="4"/>
  <c r="F25" i="4"/>
  <c r="F23" i="4"/>
  <c r="F21" i="4"/>
  <c r="F19" i="4"/>
  <c r="F18" i="4"/>
  <c r="F17" i="4"/>
  <c r="F15" i="4"/>
  <c r="F45" i="5"/>
  <c r="F49" i="5"/>
  <c r="F24" i="5"/>
  <c r="F18" i="5"/>
  <c r="B31" i="5"/>
  <c r="D18" i="5"/>
  <c r="H18" i="5"/>
  <c r="F27" i="5"/>
  <c r="F31" i="5"/>
  <c r="D45" i="5"/>
  <c r="B39" i="4"/>
  <c r="B43" i="4"/>
  <c r="D29" i="5"/>
  <c r="D25" i="5"/>
  <c r="H25" i="5"/>
  <c r="D44" i="5"/>
  <c r="D46" i="5"/>
  <c r="D24" i="5"/>
  <c r="H24" i="5"/>
  <c r="D28" i="5"/>
  <c r="D47" i="5"/>
  <c r="F39" i="4"/>
  <c r="F43" i="4"/>
  <c r="A3" i="13"/>
  <c r="D49" i="5"/>
  <c r="D27" i="5"/>
  <c r="D31" i="5"/>
  <c r="A2" i="13"/>
  <c r="F10" i="15"/>
  <c r="D10" i="15"/>
  <c r="B10" i="15"/>
  <c r="A3" i="15"/>
  <c r="A2" i="15"/>
  <c r="A7" i="15"/>
  <c r="F58" i="11"/>
  <c r="F57" i="11"/>
  <c r="F50" i="11"/>
  <c r="F40" i="11"/>
  <c r="F39" i="11"/>
  <c r="F38" i="11"/>
  <c r="F36" i="11"/>
  <c r="F35" i="11"/>
  <c r="F34" i="11"/>
  <c r="F33" i="11"/>
  <c r="F32" i="11"/>
  <c r="F31" i="11"/>
  <c r="F27" i="11"/>
  <c r="F29" i="11"/>
  <c r="F28" i="11"/>
  <c r="F25" i="11"/>
  <c r="D25" i="11"/>
  <c r="F23" i="11"/>
  <c r="D23" i="11"/>
  <c r="F21" i="11"/>
  <c r="F20" i="11"/>
  <c r="F19" i="11"/>
  <c r="D19" i="11"/>
  <c r="F17" i="11"/>
  <c r="F16" i="11"/>
  <c r="F42" i="11"/>
  <c r="D50" i="11"/>
  <c r="F67" i="11"/>
  <c r="D58" i="11"/>
  <c r="H58" i="11"/>
  <c r="D65" i="11"/>
  <c r="H65" i="11"/>
  <c r="D44" i="11"/>
  <c r="D43" i="11"/>
  <c r="D57" i="11"/>
  <c r="H57" i="11"/>
  <c r="D67" i="11"/>
  <c r="F53" i="15"/>
  <c r="F52" i="15"/>
  <c r="F51" i="15"/>
  <c r="F50" i="15"/>
  <c r="F48" i="15"/>
  <c r="F43" i="15"/>
  <c r="B66" i="15"/>
  <c r="F66" i="15"/>
  <c r="F42" i="15"/>
  <c r="B65" i="15"/>
  <c r="F65" i="15"/>
  <c r="F39" i="15"/>
  <c r="F38" i="15"/>
  <c r="D37" i="15"/>
  <c r="H37" i="15"/>
  <c r="F35" i="15"/>
  <c r="F34" i="15"/>
  <c r="F33" i="15"/>
  <c r="F32" i="15"/>
  <c r="D32" i="15"/>
  <c r="H32" i="15"/>
  <c r="F31" i="15"/>
  <c r="F30" i="15"/>
  <c r="F28" i="15"/>
  <c r="F27" i="15"/>
  <c r="F26" i="15"/>
  <c r="F24" i="15"/>
  <c r="F23" i="15"/>
  <c r="F21" i="15"/>
  <c r="F20" i="15"/>
  <c r="F19" i="15"/>
  <c r="D19" i="15"/>
  <c r="H19" i="15"/>
  <c r="F17" i="15"/>
  <c r="F16" i="15"/>
  <c r="D16" i="15"/>
  <c r="H16" i="15"/>
  <c r="F15" i="15"/>
  <c r="F12" i="15"/>
  <c r="D43" i="15"/>
  <c r="H43" i="15"/>
  <c r="D52" i="15"/>
  <c r="H52" i="15"/>
  <c r="D39" i="15"/>
  <c r="H39" i="15"/>
  <c r="D27" i="15"/>
  <c r="H27" i="15"/>
  <c r="D50" i="15"/>
  <c r="H50" i="15"/>
  <c r="D34" i="15"/>
  <c r="H34" i="15"/>
  <c r="D24" i="15"/>
  <c r="H24" i="15"/>
  <c r="D21" i="15"/>
  <c r="H21" i="15"/>
  <c r="D30" i="15"/>
  <c r="H30" i="15"/>
  <c r="B41" i="15"/>
  <c r="B45" i="15"/>
  <c r="F55" i="15"/>
  <c r="F41" i="15"/>
  <c r="D15" i="15"/>
  <c r="H15" i="15"/>
  <c r="D17" i="15"/>
  <c r="H17" i="15"/>
  <c r="D20" i="15"/>
  <c r="H20" i="15"/>
  <c r="D23" i="15"/>
  <c r="H23" i="15"/>
  <c r="D26" i="15"/>
  <c r="H26" i="15"/>
  <c r="D28" i="15"/>
  <c r="H28" i="15"/>
  <c r="D31" i="15"/>
  <c r="H31" i="15"/>
  <c r="D33" i="15"/>
  <c r="H33" i="15"/>
  <c r="D35" i="15"/>
  <c r="H35" i="15"/>
  <c r="D38" i="15"/>
  <c r="H38" i="15"/>
  <c r="D42" i="15"/>
  <c r="H42" i="15"/>
  <c r="D48" i="15"/>
  <c r="H48" i="15"/>
  <c r="D51" i="15"/>
  <c r="H51" i="15"/>
  <c r="D53" i="15"/>
  <c r="H53" i="15"/>
  <c r="D12" i="15"/>
  <c r="B55" i="15"/>
  <c r="D55" i="15"/>
  <c r="H55" i="15"/>
  <c r="F45" i="15"/>
  <c r="B64" i="15"/>
  <c r="F64" i="15"/>
  <c r="F67" i="15"/>
  <c r="H12" i="15"/>
  <c r="D41" i="15"/>
  <c r="H41" i="15"/>
  <c r="D45" i="15"/>
  <c r="H45" i="15"/>
  <c r="A7" i="10"/>
  <c r="A7" i="5"/>
  <c r="A7" i="3"/>
  <c r="A7" i="4"/>
  <c r="B10" i="5"/>
  <c r="B10" i="4"/>
  <c r="B10" i="3"/>
  <c r="A2" i="3"/>
  <c r="F9" i="10"/>
  <c r="D9" i="10"/>
  <c r="B9" i="10"/>
  <c r="F10" i="5"/>
  <c r="D10" i="5"/>
  <c r="F10" i="4"/>
  <c r="D10" i="4"/>
  <c r="F10" i="3"/>
  <c r="D10" i="3"/>
  <c r="A3" i="10"/>
  <c r="A2" i="10"/>
  <c r="A3" i="5"/>
  <c r="A2" i="5"/>
  <c r="A3" i="4"/>
  <c r="A2" i="4"/>
  <c r="A3" i="3"/>
  <c r="H44" i="5"/>
  <c r="D47" i="4"/>
  <c r="D36" i="4"/>
  <c r="H36" i="4"/>
  <c r="D31" i="4"/>
  <c r="H31" i="4"/>
  <c r="D23" i="4"/>
  <c r="H23" i="4"/>
  <c r="D17" i="4"/>
  <c r="H17" i="4"/>
  <c r="D61" i="4"/>
  <c r="H61" i="4"/>
  <c r="F47" i="3"/>
  <c r="F46" i="3"/>
  <c r="B14" i="10"/>
  <c r="B23" i="10"/>
  <c r="B29" i="10"/>
  <c r="D40" i="11"/>
  <c r="D39" i="11"/>
  <c r="D38" i="11"/>
  <c r="D34" i="11"/>
  <c r="D33" i="11"/>
  <c r="D32" i="11"/>
  <c r="D31" i="11"/>
  <c r="D29" i="11"/>
  <c r="D28" i="11"/>
  <c r="D27" i="11"/>
  <c r="D21" i="11"/>
  <c r="D17" i="11"/>
  <c r="D16" i="11"/>
  <c r="F51" i="3"/>
  <c r="D63" i="4"/>
  <c r="H47" i="4"/>
  <c r="B46" i="11"/>
  <c r="D35" i="11"/>
  <c r="H35" i="11"/>
  <c r="D20" i="11"/>
  <c r="H20" i="11"/>
  <c r="D36" i="11"/>
  <c r="H36" i="11"/>
  <c r="D29" i="4"/>
  <c r="H29" i="4"/>
  <c r="D33" i="4"/>
  <c r="H33" i="4"/>
  <c r="D40" i="4"/>
  <c r="H40" i="4"/>
  <c r="F46" i="11"/>
  <c r="D18" i="4"/>
  <c r="H18" i="4"/>
  <c r="D25" i="4"/>
  <c r="H25" i="4"/>
  <c r="D30" i="4"/>
  <c r="H30" i="4"/>
  <c r="D35" i="4"/>
  <c r="H35" i="4"/>
  <c r="D41" i="4"/>
  <c r="H41" i="4"/>
  <c r="H45" i="5"/>
  <c r="H55" i="4"/>
  <c r="D31" i="3"/>
  <c r="H31" i="3"/>
  <c r="H46" i="5"/>
  <c r="D26" i="3"/>
  <c r="H26" i="3"/>
  <c r="H29" i="5"/>
  <c r="H47" i="5"/>
  <c r="D19" i="3"/>
  <c r="H19" i="3"/>
  <c r="D49" i="3"/>
  <c r="H49" i="3"/>
  <c r="H28" i="5"/>
  <c r="H19" i="11"/>
  <c r="H25" i="11"/>
  <c r="B13" i="10"/>
  <c r="B22" i="10"/>
  <c r="B28" i="10"/>
  <c r="D46" i="3"/>
  <c r="D16" i="3"/>
  <c r="D27" i="3"/>
  <c r="H27" i="3"/>
  <c r="D47" i="3"/>
  <c r="H47" i="3"/>
  <c r="D17" i="3"/>
  <c r="D48" i="3"/>
  <c r="H48" i="3"/>
  <c r="D30" i="3"/>
  <c r="H30" i="3"/>
  <c r="H12" i="4"/>
  <c r="D19" i="4"/>
  <c r="H19" i="4"/>
  <c r="D26" i="4"/>
  <c r="H26" i="4"/>
  <c r="D15" i="4"/>
  <c r="H15" i="4"/>
  <c r="D21" i="4"/>
  <c r="H21" i="4"/>
  <c r="D28" i="4"/>
  <c r="H28" i="4"/>
  <c r="D32" i="4"/>
  <c r="H32" i="4"/>
  <c r="D37" i="4"/>
  <c r="H37" i="4"/>
  <c r="H54" i="4"/>
  <c r="H60" i="4"/>
  <c r="H38" i="11"/>
  <c r="H21" i="11"/>
  <c r="H28" i="11"/>
  <c r="H33" i="11"/>
  <c r="H29" i="11"/>
  <c r="H34" i="11"/>
  <c r="H39" i="11"/>
  <c r="H16" i="11"/>
  <c r="H15" i="11"/>
  <c r="H27" i="11"/>
  <c r="H32" i="11"/>
  <c r="H17" i="11"/>
  <c r="H23" i="11"/>
  <c r="H50" i="11"/>
  <c r="H40" i="11"/>
  <c r="H17" i="3"/>
  <c r="D29" i="3"/>
  <c r="H46" i="3"/>
  <c r="D51" i="3"/>
  <c r="H51" i="3"/>
  <c r="H16" i="3"/>
  <c r="C43" i="13"/>
  <c r="D42" i="11"/>
  <c r="D43" i="13"/>
  <c r="H12" i="11"/>
  <c r="D14" i="10"/>
  <c r="H44" i="11"/>
  <c r="D13" i="10"/>
  <c r="H43" i="11"/>
  <c r="G43" i="13"/>
  <c r="H43" i="13"/>
  <c r="F43" i="13"/>
  <c r="E43" i="13"/>
  <c r="I43" i="13"/>
  <c r="D46" i="11"/>
  <c r="H42" i="11"/>
  <c r="H29" i="3"/>
  <c r="H67" i="11"/>
  <c r="B12" i="10"/>
  <c r="B21" i="10"/>
  <c r="B27" i="10"/>
  <c r="B30" i="10"/>
  <c r="D23" i="10"/>
  <c r="H13" i="10"/>
  <c r="B24" i="10"/>
  <c r="B16" i="10"/>
  <c r="F13" i="10"/>
  <c r="D22" i="10"/>
  <c r="H22" i="10"/>
  <c r="D29" i="10"/>
  <c r="H23" i="10"/>
  <c r="F23" i="10"/>
  <c r="F14" i="10"/>
  <c r="H14" i="10"/>
  <c r="F22" i="10"/>
  <c r="D28" i="10"/>
  <c r="H28" i="10"/>
  <c r="H29" i="10"/>
  <c r="F29" i="10"/>
  <c r="F28" i="10"/>
  <c r="H63" i="4"/>
  <c r="D39" i="4"/>
  <c r="D33" i="3"/>
  <c r="B33" i="3"/>
  <c r="H49" i="5"/>
  <c r="H27" i="5"/>
  <c r="H33" i="3"/>
  <c r="H39" i="4"/>
  <c r="D43" i="4"/>
  <c r="H43" i="4"/>
  <c r="H31" i="5"/>
  <c r="B43" i="13"/>
  <c r="H31" i="11"/>
  <c r="D12" i="10"/>
  <c r="D21" i="10"/>
  <c r="H12" i="10"/>
  <c r="H46" i="11"/>
  <c r="F12" i="10"/>
  <c r="F16" i="10"/>
  <c r="D16" i="10"/>
  <c r="H16" i="10"/>
  <c r="D27" i="10"/>
  <c r="H21" i="10"/>
  <c r="D24" i="10"/>
  <c r="H24" i="10"/>
  <c r="F21" i="10"/>
  <c r="F24" i="10"/>
  <c r="H27" i="10"/>
  <c r="F27" i="10"/>
  <c r="F30" i="10"/>
  <c r="D30" i="10"/>
  <c r="H30" i="10"/>
</calcChain>
</file>

<file path=xl/sharedStrings.xml><?xml version="1.0" encoding="utf-8"?>
<sst xmlns="http://schemas.openxmlformats.org/spreadsheetml/2006/main" count="408" uniqueCount="182">
  <si>
    <t>Athletics</t>
  </si>
  <si>
    <t>Campus Recreation</t>
  </si>
  <si>
    <t>Student Recreation Center</t>
  </si>
  <si>
    <t>Recreational Sports Office</t>
  </si>
  <si>
    <t>Career Center</t>
  </si>
  <si>
    <t>CSU Health Network</t>
  </si>
  <si>
    <t>Lory Student Center</t>
  </si>
  <si>
    <t>Subtotal</t>
  </si>
  <si>
    <t>University Technology Fee</t>
  </si>
  <si>
    <t xml:space="preserve">  Facilities Construction/Renovations</t>
  </si>
  <si>
    <t>Associated Students of Colorado State University (ASCSU)</t>
  </si>
  <si>
    <t>Operations</t>
  </si>
  <si>
    <t>Student Legal Services</t>
  </si>
  <si>
    <t>Off-Campus Life</t>
  </si>
  <si>
    <t>University Counseling Center</t>
  </si>
  <si>
    <t>Conflict Resolution &amp; Student Conduct Services</t>
  </si>
  <si>
    <t>Interpersonal Violence Response and Safety</t>
  </si>
  <si>
    <t>Colorado State University</t>
  </si>
  <si>
    <t>COLORADO STATE UNIVERSITY</t>
  </si>
  <si>
    <t>EDUCATION AND GENERAL</t>
  </si>
  <si>
    <t>PROPOSED STUDENT FEE SCHEDULE</t>
  </si>
  <si>
    <t>SUMMER SESSION ON CAMPUS</t>
  </si>
  <si>
    <r>
      <t>Percent</t>
    </r>
    <r>
      <rPr>
        <u/>
        <sz val="12"/>
        <rFont val="Times New Roman"/>
        <family val="1"/>
      </rPr>
      <t xml:space="preserve">
Change</t>
    </r>
  </si>
  <si>
    <t>FULL TIME FEES (six or more credits)</t>
  </si>
  <si>
    <t xml:space="preserve">Facilities Debt Service </t>
  </si>
  <si>
    <t>Hartshorn Health Service</t>
  </si>
  <si>
    <t xml:space="preserve">Lory Student Center   </t>
  </si>
  <si>
    <t xml:space="preserve">Operations </t>
  </si>
  <si>
    <t>Facilities Construction/Renovation</t>
  </si>
  <si>
    <t>Student Services</t>
  </si>
  <si>
    <t xml:space="preserve">Adult Learner and Veteran Services </t>
  </si>
  <si>
    <t xml:space="preserve">Career Center </t>
  </si>
  <si>
    <t>Committee for Disabled Student Accessibility</t>
  </si>
  <si>
    <t xml:space="preserve">Interpersonal Violence Response &amp; Safety </t>
  </si>
  <si>
    <t xml:space="preserve">Off-Campus Life </t>
  </si>
  <si>
    <t xml:space="preserve">School of the Arts </t>
  </si>
  <si>
    <t>Student Leadership, Involvement &amp; Community Engagement</t>
  </si>
  <si>
    <r>
      <t>University Facility Fee</t>
    </r>
    <r>
      <rPr>
        <vertAlign val="superscript"/>
        <sz val="12"/>
        <rFont val="Times New Roman"/>
        <family val="1"/>
      </rPr>
      <t>1</t>
    </r>
  </si>
  <si>
    <t>TOTAL FEES FULL-TIME STUDENT</t>
  </si>
  <si>
    <t>PART TIME FEES (five or less credits)</t>
  </si>
  <si>
    <r>
      <t xml:space="preserve">University Facility Fee </t>
    </r>
    <r>
      <rPr>
        <vertAlign val="superscript"/>
        <sz val="12"/>
        <rFont val="Times New Roman"/>
        <family val="1"/>
      </rPr>
      <t>2</t>
    </r>
  </si>
  <si>
    <t>TOTAL FEES PART-TIME STUDENT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</si>
  <si>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Based on 15 credit hours.  Actual total charge will vary with the number of credit hours taken.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</si>
  <si>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Based on 5 credit hours.  Actual total charge will vary with the number of credit hours taken.</t>
    </r>
  </si>
  <si>
    <t>OFF-CAMPUS</t>
  </si>
  <si>
    <t xml:space="preserve">Athletics </t>
  </si>
  <si>
    <t>Debt Service</t>
  </si>
  <si>
    <r>
      <t xml:space="preserve">University Facility Fee </t>
    </r>
    <r>
      <rPr>
        <vertAlign val="superscript"/>
        <sz val="11"/>
        <rFont val="Times New Roman"/>
        <family val="1"/>
      </rPr>
      <t>1</t>
    </r>
  </si>
  <si>
    <r>
      <t xml:space="preserve">University Facility Fee </t>
    </r>
    <r>
      <rPr>
        <vertAlign val="superscript"/>
        <sz val="11"/>
        <rFont val="Times New Roman"/>
        <family val="1"/>
      </rPr>
      <t>2</t>
    </r>
  </si>
  <si>
    <t>SUMMER SESSION OFF CAMPUS</t>
  </si>
  <si>
    <t xml:space="preserve">Lory Student Center </t>
  </si>
  <si>
    <r>
      <t xml:space="preserve">University Facility Fee </t>
    </r>
    <r>
      <rPr>
        <vertAlign val="superscript"/>
        <sz val="12"/>
        <rFont val="Times New Roman"/>
        <family val="1"/>
      </rPr>
      <t>1</t>
    </r>
  </si>
  <si>
    <r>
      <t>University Facility Fee</t>
    </r>
    <r>
      <rPr>
        <vertAlign val="superscript"/>
        <sz val="12"/>
        <rFont val="Times New Roman"/>
        <family val="1"/>
      </rPr>
      <t xml:space="preserve"> 2</t>
    </r>
  </si>
  <si>
    <t>ON CAMPUS</t>
  </si>
  <si>
    <r>
      <t xml:space="preserve">Percent </t>
    </r>
    <r>
      <rPr>
        <u/>
        <sz val="12"/>
        <rFont val="Times New Roman"/>
        <family val="1"/>
      </rPr>
      <t>Change</t>
    </r>
  </si>
  <si>
    <t xml:space="preserve">  Operations</t>
  </si>
  <si>
    <t xml:space="preserve">  Student Recreation Center</t>
  </si>
  <si>
    <t xml:space="preserve">Debt Service </t>
  </si>
  <si>
    <t xml:space="preserve">  Recreational Sports Office</t>
  </si>
  <si>
    <t xml:space="preserve">Student Services </t>
  </si>
  <si>
    <r>
      <t>Adult Learner and Veteran Services</t>
    </r>
    <r>
      <rPr>
        <sz val="12"/>
        <rFont val="Times New Roman"/>
        <family val="1"/>
      </rPr>
      <t xml:space="preserve"> </t>
    </r>
  </si>
  <si>
    <r>
      <t xml:space="preserve">University Facility Fee </t>
    </r>
    <r>
      <rPr>
        <vertAlign val="superscript"/>
        <sz val="11"/>
        <color theme="1"/>
        <rFont val="Times New Roman"/>
        <family val="1"/>
      </rPr>
      <t>1</t>
    </r>
  </si>
  <si>
    <r>
      <t xml:space="preserve">University Facility Fee 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</si>
  <si>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 xml:space="preserve"> Based on 15 credit hours.  Actual total charge will vary with the number of credit hours taken.</t>
    </r>
  </si>
  <si>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 Based on 5 credit hours. Actual total charge will vary with the number of credit hours taken.</t>
    </r>
  </si>
  <si>
    <t xml:space="preserve"> </t>
  </si>
  <si>
    <t>PROFESSIONAL VETERINARY MEDICINE</t>
  </si>
  <si>
    <r>
      <t xml:space="preserve">Percent </t>
    </r>
    <r>
      <rPr>
        <u/>
        <sz val="12"/>
        <color indexed="8"/>
        <rFont val="Times New Roman"/>
        <family val="1"/>
      </rPr>
      <t>Change</t>
    </r>
  </si>
  <si>
    <t>FRESHMEN, SOPHOMORES &amp; JUNIORS</t>
  </si>
  <si>
    <t>Student Fees</t>
  </si>
  <si>
    <r>
      <t xml:space="preserve">University Facility Fee </t>
    </r>
    <r>
      <rPr>
        <vertAlign val="superscript"/>
        <sz val="12"/>
        <color theme="1"/>
        <rFont val="Times New Roman"/>
        <family val="1"/>
      </rPr>
      <t>1</t>
    </r>
  </si>
  <si>
    <t>PVM FEES Per Semester for FRESHMAN, SOPHMORES &amp; JUNIORS</t>
  </si>
  <si>
    <r>
      <t>SENIORS (Per Academic Year):</t>
    </r>
    <r>
      <rPr>
        <b/>
        <vertAlign val="superscript"/>
        <sz val="12"/>
        <rFont val="Times New Roman"/>
        <family val="1"/>
      </rPr>
      <t>2</t>
    </r>
  </si>
  <si>
    <r>
      <t>Total Academic Year Student Fees</t>
    </r>
    <r>
      <rPr>
        <vertAlign val="superscript"/>
        <sz val="12"/>
        <rFont val="Calibri"/>
        <family val="2"/>
      </rPr>
      <t>3</t>
    </r>
  </si>
  <si>
    <r>
      <t>Total Academic Year University Technology Fee</t>
    </r>
    <r>
      <rPr>
        <vertAlign val="superscript"/>
        <sz val="12"/>
        <rFont val="Times New Roman"/>
        <family val="1"/>
      </rPr>
      <t>3</t>
    </r>
  </si>
  <si>
    <r>
      <t>Total Academic Year University Facilities Fee</t>
    </r>
    <r>
      <rPr>
        <vertAlign val="superscript"/>
        <sz val="12"/>
        <rFont val="Calibri"/>
        <family val="2"/>
      </rPr>
      <t>4</t>
    </r>
  </si>
  <si>
    <t>SENIORS Total Fees per Academic Year</t>
  </si>
  <si>
    <r>
      <t>SENIORS (Average Per Semester):</t>
    </r>
    <r>
      <rPr>
        <b/>
        <vertAlign val="superscript"/>
        <sz val="12"/>
        <rFont val="Times New Roman"/>
        <family val="1"/>
      </rPr>
      <t>2</t>
    </r>
  </si>
  <si>
    <r>
      <t xml:space="preserve">PVM SENIORS Total (Average Per Semester) </t>
    </r>
    <r>
      <rPr>
        <b/>
        <sz val="12"/>
        <color theme="1"/>
        <rFont val="Calibri"/>
        <family val="2"/>
      </rPr>
      <t>³</t>
    </r>
  </si>
  <si>
    <r>
      <rPr>
        <vertAlign val="super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 xml:space="preserve"> Based on 21 credit hours.  Actual total charge will vary with the number of credit hours taken.</t>
    </r>
  </si>
  <si>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 Seniors pay the equivalent of 2 semesters full time Student and University Technology fees at the 
    fall/spring rates, split over the three semesters of their senior year, plus the per credit University
    Facility fee.</t>
    </r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</si>
  <si>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 Academic Year includes two semesters of the approved fees.</t>
    </r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</si>
  <si>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Times New Roman"/>
        <family val="1"/>
      </rPr>
      <t xml:space="preserve">  Based on 42 credit hours per academic year. Actual total charge will vary with the number of credit hours taken.
  </t>
    </r>
  </si>
  <si>
    <r>
      <t xml:space="preserve">  Debt Service</t>
    </r>
    <r>
      <rPr>
        <vertAlign val="superscript"/>
        <sz val="12"/>
        <rFont val="Times New Roman"/>
        <family val="1"/>
      </rPr>
      <t>3</t>
    </r>
  </si>
  <si>
    <r>
      <t>Facilities Construction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</si>
  <si>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 Last year was combined into one fee; this change reflects actual use of fee</t>
    </r>
  </si>
  <si>
    <r>
      <t xml:space="preserve">  Operations</t>
    </r>
    <r>
      <rPr>
        <vertAlign val="super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 xml:space="preserve"> </t>
    </r>
  </si>
  <si>
    <r>
      <t xml:space="preserve">4  </t>
    </r>
    <r>
      <rPr>
        <sz val="11"/>
        <color theme="1"/>
        <rFont val="Times New Roman"/>
        <family val="1"/>
      </rPr>
      <t>$70 approved in FY12 by Student Fee Review Board for renovation of Lory Student Center</t>
    </r>
  </si>
  <si>
    <t>Facilities Construction/Renovations</t>
  </si>
  <si>
    <r>
      <t xml:space="preserve">5  </t>
    </r>
    <r>
      <rPr>
        <sz val="11"/>
        <color theme="1"/>
        <rFont val="Times New Roman"/>
        <family val="1"/>
      </rPr>
      <t>In FY14 these two fees were one, listed as Lory Student Center Operations; now separated into two for the new bond</t>
    </r>
  </si>
  <si>
    <r>
      <t>Lory Student Center</t>
    </r>
    <r>
      <rPr>
        <vertAlign val="superscript"/>
        <sz val="12"/>
        <rFont val="Times New Roman"/>
        <family val="1"/>
      </rPr>
      <t>5</t>
    </r>
  </si>
  <si>
    <t xml:space="preserve">Colorado State University </t>
  </si>
  <si>
    <t>Fee Area</t>
  </si>
  <si>
    <t>Full-Time,        On-Campus Student Fall and Spring</t>
  </si>
  <si>
    <t>Full-Time,      Off-Campus Student Fall and Spring</t>
  </si>
  <si>
    <t>Part-Time,          On-Campus Student Fall and Spring</t>
  </si>
  <si>
    <t>Part-Time,      Off-Campus Student Fall and Spring</t>
  </si>
  <si>
    <t>Full-Time,         On-Campus Student Summer</t>
  </si>
  <si>
    <t>Full-Time,      Off-Campus Student Summer</t>
  </si>
  <si>
    <t>Part-Time,       On-Campus Student Summer</t>
  </si>
  <si>
    <t>Part-Time,         Off-Campus Student Summer</t>
  </si>
  <si>
    <t>Adult Learner and Veteran Services</t>
  </si>
  <si>
    <t>Facilities Debt Service</t>
  </si>
  <si>
    <t>Committee for Disabled Students Accessibility</t>
  </si>
  <si>
    <t>Hartshorn Health Services</t>
  </si>
  <si>
    <t xml:space="preserve">  Operations </t>
  </si>
  <si>
    <t>School of the Arts</t>
  </si>
  <si>
    <t>Student Leadership Involvement &amp; Community Engagement</t>
  </si>
  <si>
    <t>University Facility Fee*</t>
  </si>
  <si>
    <t>INCREASE/(DECREASE)</t>
  </si>
  <si>
    <t>*Full-time based on 15 credit hours; part-time based on 5 credit hours</t>
  </si>
  <si>
    <t>①</t>
  </si>
  <si>
    <t>②</t>
  </si>
  <si>
    <t>③</t>
  </si>
  <si>
    <t xml:space="preserve">                                       ④</t>
  </si>
  <si>
    <t>x 2</t>
  </si>
  <si>
    <t>x 12 x 2</t>
  </si>
  <si>
    <t>③ ÷④</t>
  </si>
  <si>
    <t>TOTAL FY16</t>
  </si>
  <si>
    <t>RamRide</t>
  </si>
  <si>
    <t xml:space="preserve">  RamEvents</t>
  </si>
  <si>
    <t>RamEvents</t>
  </si>
  <si>
    <t>Final</t>
  </si>
  <si>
    <t>Board of Governors Meeting - May 5-6, 2016</t>
  </si>
  <si>
    <t>PER SEMESTER FOR ACADEMIC YEAR 2016-17</t>
  </si>
  <si>
    <r>
      <t xml:space="preserve">2015-16 Approved </t>
    </r>
    <r>
      <rPr>
        <u/>
        <sz val="12"/>
        <rFont val="Times New Roman"/>
        <family val="1"/>
      </rPr>
      <t>Fees</t>
    </r>
  </si>
  <si>
    <r>
      <t xml:space="preserve">2016-17 Proposed </t>
    </r>
    <r>
      <rPr>
        <u/>
        <sz val="12"/>
        <rFont val="Times New Roman"/>
        <family val="1"/>
      </rPr>
      <t>Changes</t>
    </r>
  </si>
  <si>
    <r>
      <t xml:space="preserve">2016-17 Proposed </t>
    </r>
    <r>
      <rPr>
        <u/>
        <sz val="12"/>
        <rFont val="Times New Roman"/>
        <family val="1"/>
      </rPr>
      <t>Fees</t>
    </r>
  </si>
  <si>
    <t>TOTAL FY17</t>
  </si>
  <si>
    <t>Facilities Construction</t>
  </si>
  <si>
    <t xml:space="preserve">  Facilities Construction/Renovations </t>
  </si>
  <si>
    <t xml:space="preserve">  Debt Service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</si>
  <si>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Students endorsed $35.03 increase for new building</t>
    </r>
  </si>
  <si>
    <r>
      <t>Facilities Construction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</si>
  <si>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Facilities Construction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</si>
  <si>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 xml:space="preserve">TOTAL FY15 </t>
  </si>
  <si>
    <t>$5.34 (includes $.30 mandatory increase).</t>
  </si>
  <si>
    <t>FISCAL NOTES:</t>
  </si>
  <si>
    <t>1) $5.75 fee increase to University Facility Fee approved by students in FY15, resulting in an additional $86.25 in FY16</t>
  </si>
  <si>
    <t>1) Actual total dollar/percentage increase approved by students in FY16 is $27.91 or 2.75%</t>
  </si>
  <si>
    <t>3) SFRB endorsed CSUHN seeking the issuance of bonds necessary to support construction of the new Medical Center and that CSUHN will be responsible for covering their</t>
  </si>
  <si>
    <t>share of the debt services. Entire fiscal not available in 4/13/2015 SFRB meeting minutes.</t>
  </si>
  <si>
    <t>Revised 4.15.15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</si>
  <si>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ASCSU and SFRB endorsed moving the RamRide portion of the ASCSU student fee of $5.04 to a new account administered by Off-Campus Life. The new RamRide fee will be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</si>
  <si>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Changed name from Association for Student Activity Programming to RamEvents during FY15</t>
    </r>
  </si>
  <si>
    <r>
      <t>RamRide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</si>
  <si>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strike/>
        <sz val="11"/>
        <color theme="1"/>
        <rFont val="Calibri"/>
        <family val="2"/>
        <scheme val="minor"/>
      </rPr>
      <t>ASAP</t>
    </r>
    <r>
      <rPr>
        <sz val="11"/>
        <color theme="1"/>
        <rFont val="Calibri"/>
        <family val="2"/>
        <scheme val="minor"/>
      </rPr>
      <t xml:space="preserve"> RamEvents</t>
    </r>
    <r>
      <rPr>
        <vertAlign val="superscript"/>
        <sz val="11"/>
        <color theme="1"/>
        <rFont val="Calibri"/>
        <family val="2"/>
        <scheme val="minor"/>
      </rPr>
      <t>2</t>
    </r>
  </si>
  <si>
    <t>Adult Learner &amp; Veteran Services</t>
  </si>
  <si>
    <t>Associated Students of Colorado State University</t>
  </si>
  <si>
    <t>Interpersonal Violence Response &amp; Safety</t>
  </si>
  <si>
    <t>Athletics Debt Service</t>
  </si>
  <si>
    <t>Campus Recreation Facilities Debt Service</t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</si>
  <si>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Students endorsed $22.77 increase for new Medical Center building</t>
    </r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</si>
  <si>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Students endorsed $35.03 increase for new Medical Center building</t>
    </r>
  </si>
  <si>
    <t xml:space="preserve">Campus Recreation  </t>
  </si>
  <si>
    <r>
      <t>Lory Student Center</t>
    </r>
    <r>
      <rPr>
        <sz val="12"/>
        <rFont val="Times New Roman"/>
        <family val="1"/>
      </rPr>
      <t xml:space="preserve">   </t>
    </r>
  </si>
  <si>
    <t>Adult Learner &amp; Veteran Services*</t>
  </si>
  <si>
    <t>Associated Students of Colorado State University*</t>
  </si>
  <si>
    <t>Athletics Debt Service*</t>
  </si>
  <si>
    <t>Campus Recreation Facilities Debt Service*</t>
  </si>
  <si>
    <t>Career Center*</t>
  </si>
  <si>
    <t>Committee for Disabled Student Accessibility*</t>
  </si>
  <si>
    <t>Conflict Resolution &amp; Student Conduct Services*</t>
  </si>
  <si>
    <t>Interpersonal Violence Response and Safety*</t>
  </si>
  <si>
    <t>* New fee structure endorsed by SFRB. Charge off-campus students for services provided.</t>
  </si>
  <si>
    <t>Facilities Debt Service*</t>
  </si>
  <si>
    <t xml:space="preserve">Adult Learner and Veteran Services* </t>
  </si>
  <si>
    <t>Associated Students of Colorado State University (ASCSU)*</t>
  </si>
  <si>
    <t>Career Center *</t>
  </si>
  <si>
    <t xml:space="preserve">Interpersonal Violence Response &amp; Safety* </t>
  </si>
  <si>
    <t>Off-Campus Life*</t>
  </si>
  <si>
    <t>RamRide*</t>
  </si>
  <si>
    <t>Student Leadership, Involvement &amp; Community Engagement*</t>
  </si>
  <si>
    <t>Student Legal Services*</t>
  </si>
  <si>
    <t>Committee for Disabled Students Accessibility*</t>
  </si>
  <si>
    <t>Interpersonal Violence Response &amp; Safety*</t>
  </si>
  <si>
    <t>* New fee structure endorsed by SFRB. Charge on-campus students for services provided.</t>
  </si>
  <si>
    <t>Alternative Transportation Fee Advisory Board (Transfort)</t>
  </si>
  <si>
    <r>
      <t>Alternative Transportation Fee Advisory Board (Transfort)</t>
    </r>
    <r>
      <rPr>
        <vertAlign val="superscript"/>
        <sz val="12"/>
        <rFont val="Times New Roman"/>
        <family val="1"/>
      </rPr>
      <t>4</t>
    </r>
  </si>
  <si>
    <r>
      <t>Alternative Transportation Fee Advisory Board (Transfort)</t>
    </r>
    <r>
      <rPr>
        <vertAlign val="superscript"/>
        <sz val="12"/>
        <rFont val="Times New Roman"/>
        <family val="1"/>
      </rPr>
      <t>3</t>
    </r>
  </si>
  <si>
    <r>
      <t xml:space="preserve">4 </t>
    </r>
    <r>
      <rPr>
        <sz val="11"/>
        <color theme="1"/>
        <rFont val="Times New Roman"/>
        <family val="1"/>
      </rPr>
      <t>Students endorsed breaking out the Transfort contract portion of the ASCSU fee and an increase for adding new route</t>
    </r>
  </si>
  <si>
    <r>
      <t xml:space="preserve">3 </t>
    </r>
    <r>
      <rPr>
        <sz val="11"/>
        <color theme="1"/>
        <rFont val="Times New Roman"/>
        <family val="1"/>
      </rPr>
      <t>Students endorsed breaking out the Transfort contract portion of the ASCSU fee and an increase for adding new route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</si>
</sst>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\ ;\(&quot;$&quot;#,##0\)"/>
    <numFmt numFmtId="167" formatCode="#,##0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i/>
      <u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FF0000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  <font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3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29" fillId="0" borderId="0">
      <protection locked="0"/>
    </xf>
    <xf numFmtId="167" fontId="29" fillId="0" borderId="0">
      <protection locked="0"/>
    </xf>
    <xf numFmtId="167" fontId="29" fillId="0" borderId="0">
      <protection locked="0"/>
    </xf>
    <xf numFmtId="167" fontId="29" fillId="0" borderId="0">
      <protection locked="0"/>
    </xf>
    <xf numFmtId="167" fontId="29" fillId="0" borderId="0">
      <protection locked="0"/>
    </xf>
    <xf numFmtId="167" fontId="29" fillId="0" borderId="0">
      <protection locked="0"/>
    </xf>
    <xf numFmtId="167" fontId="29" fillId="0" borderId="0">
      <protection locked="0"/>
    </xf>
    <xf numFmtId="2" fontId="28" fillId="0" borderId="0" applyFont="0" applyFill="0" applyBorder="0" applyAlignment="0" applyProtection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0" fontId="1" fillId="0" borderId="0"/>
    <xf numFmtId="0" fontId="31" fillId="0" borderId="0"/>
    <xf numFmtId="0" fontId="9" fillId="0" borderId="0">
      <alignment wrapText="1"/>
    </xf>
    <xf numFmtId="0" fontId="1" fillId="0" borderId="0"/>
    <xf numFmtId="0" fontId="30" fillId="0" borderId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3" fillId="0" borderId="2" applyProtection="0">
      <alignment horizontal="left" vertical="top" wrapText="1"/>
    </xf>
    <xf numFmtId="9" fontId="1" fillId="0" borderId="0" applyFon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 indent="1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10" fillId="0" borderId="0" xfId="2" applyFont="1" applyBorder="1" applyAlignment="1">
      <alignment horizontal="centerContinuous"/>
    </xf>
    <xf numFmtId="0" fontId="3" fillId="0" borderId="0" xfId="0" applyFont="1"/>
    <xf numFmtId="0" fontId="4" fillId="0" borderId="0" xfId="0" applyFont="1"/>
    <xf numFmtId="0" fontId="10" fillId="0" borderId="0" xfId="2" applyFont="1" applyBorder="1" applyAlignment="1">
      <alignment horizontal="center" wrapText="1"/>
    </xf>
    <xf numFmtId="0" fontId="10" fillId="0" borderId="0" xfId="2" applyFont="1" applyAlignment="1">
      <alignment horizontal="right" wrapText="1" indent="1"/>
    </xf>
    <xf numFmtId="0" fontId="10" fillId="0" borderId="0" xfId="2" applyFont="1"/>
    <xf numFmtId="164" fontId="3" fillId="0" borderId="0" xfId="0" applyNumberFormat="1" applyFont="1"/>
    <xf numFmtId="164" fontId="10" fillId="0" borderId="0" xfId="0" applyNumberFormat="1" applyFont="1"/>
    <xf numFmtId="165" fontId="3" fillId="0" borderId="0" xfId="0" applyNumberFormat="1" applyFont="1"/>
    <xf numFmtId="0" fontId="10" fillId="0" borderId="0" xfId="2" applyFont="1" applyFill="1" applyAlignment="1">
      <alignment horizontal="left" indent="2"/>
    </xf>
    <xf numFmtId="164" fontId="3" fillId="0" borderId="0" xfId="0" applyNumberFormat="1" applyFont="1" applyFill="1"/>
    <xf numFmtId="164" fontId="10" fillId="0" borderId="0" xfId="0" applyNumberFormat="1" applyFont="1" applyFill="1"/>
    <xf numFmtId="0" fontId="3" fillId="0" borderId="0" xfId="0" applyFont="1" applyFill="1"/>
    <xf numFmtId="0" fontId="10" fillId="0" borderId="0" xfId="2" applyFont="1" applyAlignment="1">
      <alignment horizontal="left" indent="2"/>
    </xf>
    <xf numFmtId="0" fontId="10" fillId="0" borderId="0" xfId="2" applyFont="1" applyAlignment="1">
      <alignment horizontal="left"/>
    </xf>
    <xf numFmtId="164" fontId="3" fillId="0" borderId="0" xfId="1" applyNumberFormat="1" applyFont="1" applyFill="1"/>
    <xf numFmtId="44" fontId="3" fillId="0" borderId="0" xfId="0" applyNumberFormat="1" applyFont="1" applyFill="1"/>
    <xf numFmtId="164" fontId="10" fillId="0" borderId="0" xfId="1" applyNumberFormat="1" applyFont="1" applyFill="1"/>
    <xf numFmtId="44" fontId="12" fillId="0" borderId="0" xfId="0" applyNumberFormat="1" applyFont="1" applyFill="1"/>
    <xf numFmtId="164" fontId="3" fillId="0" borderId="1" xfId="1" applyNumberFormat="1" applyFont="1" applyFill="1" applyBorder="1"/>
    <xf numFmtId="164" fontId="3" fillId="0" borderId="0" xfId="1" applyNumberFormat="1" applyFont="1" applyFill="1" applyBorder="1"/>
    <xf numFmtId="164" fontId="3" fillId="0" borderId="1" xfId="0" applyNumberFormat="1" applyFont="1" applyBorder="1"/>
    <xf numFmtId="0" fontId="10" fillId="0" borderId="0" xfId="0" applyFont="1"/>
    <xf numFmtId="164" fontId="3" fillId="0" borderId="0" xfId="0" applyNumberFormat="1" applyFont="1" applyBorder="1"/>
    <xf numFmtId="0" fontId="10" fillId="0" borderId="0" xfId="2" applyFont="1" applyAlignment="1">
      <alignment horizontal="left" indent="1"/>
    </xf>
    <xf numFmtId="44" fontId="3" fillId="0" borderId="0" xfId="0" applyNumberFormat="1" applyFont="1"/>
    <xf numFmtId="165" fontId="3" fillId="0" borderId="0" xfId="0" applyNumberFormat="1" applyFont="1" applyBorder="1"/>
    <xf numFmtId="0" fontId="7" fillId="0" borderId="0" xfId="2" applyFont="1"/>
    <xf numFmtId="0" fontId="7" fillId="0" borderId="0" xfId="2" applyFont="1" applyFill="1"/>
    <xf numFmtId="164" fontId="3" fillId="0" borderId="1" xfId="0" applyNumberFormat="1" applyFont="1" applyFill="1" applyBorder="1"/>
    <xf numFmtId="164" fontId="10" fillId="0" borderId="1" xfId="0" applyNumberFormat="1" applyFont="1" applyBorder="1"/>
    <xf numFmtId="164" fontId="10" fillId="0" borderId="1" xfId="0" applyNumberFormat="1" applyFont="1" applyFill="1" applyBorder="1"/>
    <xf numFmtId="0" fontId="12" fillId="0" borderId="0" xfId="0" applyFont="1"/>
    <xf numFmtId="0" fontId="16" fillId="0" borderId="0" xfId="0" applyFont="1"/>
    <xf numFmtId="0" fontId="3" fillId="0" borderId="0" xfId="0" applyFont="1" applyBorder="1" applyAlignment="1">
      <alignment horizontal="center"/>
    </xf>
    <xf numFmtId="7" fontId="3" fillId="0" borderId="0" xfId="0" applyNumberFormat="1" applyFont="1"/>
    <xf numFmtId="7" fontId="3" fillId="0" borderId="0" xfId="0" applyNumberFormat="1" applyFont="1" applyBorder="1"/>
    <xf numFmtId="0" fontId="3" fillId="0" borderId="0" xfId="0" applyFont="1" applyBorder="1"/>
    <xf numFmtId="7" fontId="3" fillId="0" borderId="1" xfId="0" applyNumberFormat="1" applyFont="1" applyBorder="1"/>
    <xf numFmtId="0" fontId="17" fillId="0" borderId="0" xfId="0" applyFo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/>
    <xf numFmtId="7" fontId="10" fillId="0" borderId="0" xfId="1" applyNumberFormat="1" applyFont="1" applyFill="1"/>
    <xf numFmtId="44" fontId="10" fillId="0" borderId="0" xfId="0" applyNumberFormat="1" applyFont="1" applyFill="1"/>
    <xf numFmtId="165" fontId="10" fillId="0" borderId="0" xfId="0" applyNumberFormat="1" applyFont="1" applyFill="1"/>
    <xf numFmtId="0" fontId="10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indent="2"/>
    </xf>
    <xf numFmtId="7" fontId="10" fillId="0" borderId="0" xfId="1" applyNumberFormat="1" applyFont="1" applyFill="1" applyBorder="1"/>
    <xf numFmtId="44" fontId="10" fillId="0" borderId="0" xfId="0" applyNumberFormat="1" applyFont="1" applyFill="1" applyBorder="1"/>
    <xf numFmtId="7" fontId="3" fillId="0" borderId="0" xfId="1" applyNumberFormat="1" applyFont="1" applyFill="1"/>
    <xf numFmtId="7" fontId="3" fillId="0" borderId="0" xfId="1" applyNumberFormat="1" applyFont="1" applyFill="1" applyBorder="1"/>
    <xf numFmtId="44" fontId="3" fillId="0" borderId="0" xfId="0" applyNumberFormat="1" applyFont="1" applyFill="1" applyBorder="1"/>
    <xf numFmtId="0" fontId="6" fillId="0" borderId="0" xfId="0" applyFont="1"/>
    <xf numFmtId="44" fontId="12" fillId="0" borderId="0" xfId="0" applyNumberFormat="1" applyFont="1" applyFill="1" applyBorder="1"/>
    <xf numFmtId="7" fontId="3" fillId="0" borderId="1" xfId="1" applyNumberFormat="1" applyFont="1" applyFill="1" applyBorder="1"/>
    <xf numFmtId="7" fontId="10" fillId="0" borderId="1" xfId="1" applyNumberFormat="1" applyFont="1" applyFill="1" applyBorder="1"/>
    <xf numFmtId="0" fontId="3" fillId="0" borderId="0" xfId="0" applyFont="1" applyFill="1" applyAlignment="1">
      <alignment horizontal="center"/>
    </xf>
    <xf numFmtId="0" fontId="18" fillId="0" borderId="0" xfId="0" applyFont="1" applyFill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20" fillId="0" borderId="0" xfId="0" applyFont="1" applyFill="1"/>
    <xf numFmtId="165" fontId="3" fillId="0" borderId="0" xfId="0" applyNumberFormat="1" applyFont="1" applyFill="1" applyBorder="1"/>
    <xf numFmtId="0" fontId="22" fillId="0" borderId="0" xfId="0" applyFont="1" applyFill="1"/>
    <xf numFmtId="7" fontId="22" fillId="0" borderId="0" xfId="1" applyNumberFormat="1" applyFont="1" applyFill="1"/>
    <xf numFmtId="44" fontId="22" fillId="0" borderId="0" xfId="0" applyNumberFormat="1" applyFont="1" applyFill="1"/>
    <xf numFmtId="165" fontId="22" fillId="0" borderId="0" xfId="0" applyNumberFormat="1" applyFont="1" applyFill="1" applyBorder="1"/>
    <xf numFmtId="0" fontId="23" fillId="0" borderId="0" xfId="2" applyFont="1"/>
    <xf numFmtId="7" fontId="22" fillId="0" borderId="0" xfId="0" applyNumberFormat="1" applyFont="1"/>
    <xf numFmtId="0" fontId="22" fillId="0" borderId="0" xfId="0" applyFont="1"/>
    <xf numFmtId="0" fontId="2" fillId="0" borderId="0" xfId="0" applyFont="1" applyAlignment="1"/>
    <xf numFmtId="0" fontId="15" fillId="0" borderId="0" xfId="0" applyFont="1" applyFill="1"/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Fill="1" applyBorder="1"/>
    <xf numFmtId="0" fontId="2" fillId="0" borderId="0" xfId="0" applyFont="1" applyAlignment="1">
      <alignment horizontal="left"/>
    </xf>
    <xf numFmtId="0" fontId="36" fillId="0" borderId="3" xfId="0" applyFont="1" applyBorder="1" applyAlignment="1">
      <alignment horizontal="center"/>
    </xf>
    <xf numFmtId="0" fontId="34" fillId="0" borderId="3" xfId="0" applyFont="1" applyBorder="1" applyAlignment="1">
      <alignment wrapText="1"/>
    </xf>
    <xf numFmtId="0" fontId="34" fillId="0" borderId="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/>
    <xf numFmtId="164" fontId="0" fillId="0" borderId="0" xfId="1" applyNumberFormat="1" applyFont="1"/>
    <xf numFmtId="0" fontId="0" fillId="3" borderId="0" xfId="0" applyFont="1" applyFill="1" applyAlignment="1">
      <alignment wrapText="1"/>
    </xf>
    <xf numFmtId="164" fontId="0" fillId="3" borderId="0" xfId="0" applyNumberFormat="1" applyFont="1" applyFill="1"/>
    <xf numFmtId="0" fontId="0" fillId="0" borderId="0" xfId="0" applyFont="1" applyAlignment="1">
      <alignment horizontal="left" wrapText="1" indent="2"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8" fontId="0" fillId="0" borderId="4" xfId="0" applyNumberFormat="1" applyFont="1" applyBorder="1"/>
    <xf numFmtId="164" fontId="0" fillId="0" borderId="4" xfId="0" applyNumberFormat="1" applyFont="1" applyBorder="1"/>
    <xf numFmtId="164" fontId="0" fillId="0" borderId="0" xfId="0" applyNumberFormat="1" applyFont="1" applyBorder="1"/>
    <xf numFmtId="8" fontId="34" fillId="4" borderId="5" xfId="0" applyNumberFormat="1" applyFont="1" applyFill="1" applyBorder="1"/>
    <xf numFmtId="164" fontId="34" fillId="4" borderId="5" xfId="0" applyNumberFormat="1" applyFont="1" applyFill="1" applyBorder="1"/>
    <xf numFmtId="8" fontId="34" fillId="0" borderId="5" xfId="0" applyNumberFormat="1" applyFont="1" applyBorder="1"/>
    <xf numFmtId="164" fontId="34" fillId="0" borderId="5" xfId="0" applyNumberFormat="1" applyFont="1" applyBorder="1"/>
    <xf numFmtId="8" fontId="34" fillId="5" borderId="5" xfId="0" applyNumberFormat="1" applyFont="1" applyFill="1" applyBorder="1"/>
    <xf numFmtId="164" fontId="5" fillId="5" borderId="5" xfId="0" applyNumberFormat="1" applyFont="1" applyFill="1" applyBorder="1"/>
    <xf numFmtId="164" fontId="0" fillId="0" borderId="0" xfId="1" applyNumberFormat="1" applyFont="1" applyFill="1" applyAlignment="1">
      <alignment horizontal="right"/>
    </xf>
    <xf numFmtId="7" fontId="37" fillId="0" borderId="0" xfId="0" applyNumberFormat="1" applyFont="1" applyFill="1" applyAlignment="1">
      <alignment wrapText="1"/>
    </xf>
    <xf numFmtId="44" fontId="37" fillId="0" borderId="0" xfId="0" applyNumberFormat="1" applyFont="1" applyFill="1" applyAlignment="1">
      <alignment wrapText="1"/>
    </xf>
    <xf numFmtId="7" fontId="37" fillId="0" borderId="0" xfId="0" applyNumberFormat="1" applyFont="1" applyFill="1" applyAlignment="1">
      <alignment horizontal="right" wrapText="1"/>
    </xf>
    <xf numFmtId="44" fontId="38" fillId="0" borderId="0" xfId="0" applyNumberFormat="1" applyFont="1" applyAlignment="1">
      <alignment wrapText="1"/>
    </xf>
    <xf numFmtId="44" fontId="39" fillId="0" borderId="0" xfId="0" applyNumberFormat="1" applyFont="1" applyAlignment="1">
      <alignment wrapText="1"/>
    </xf>
    <xf numFmtId="44" fontId="37" fillId="0" borderId="0" xfId="0" applyNumberFormat="1" applyFont="1" applyFill="1" applyAlignment="1">
      <alignment horizontal="right" wrapText="1"/>
    </xf>
    <xf numFmtId="44" fontId="39" fillId="0" borderId="1" xfId="0" applyNumberFormat="1" applyFont="1" applyBorder="1" applyAlignment="1">
      <alignment wrapText="1"/>
    </xf>
    <xf numFmtId="10" fontId="0" fillId="0" borderId="0" xfId="34" applyNumberFormat="1" applyFont="1"/>
    <xf numFmtId="44" fontId="39" fillId="0" borderId="0" xfId="1" applyFont="1" applyAlignment="1">
      <alignment wrapText="1"/>
    </xf>
    <xf numFmtId="0" fontId="10" fillId="0" borderId="0" xfId="2" applyFont="1" applyFill="1" applyAlignment="1">
      <alignment horizontal="left" indent="3"/>
    </xf>
    <xf numFmtId="165" fontId="10" fillId="6" borderId="0" xfId="0" applyNumberFormat="1" applyFont="1" applyFill="1"/>
    <xf numFmtId="0" fontId="2" fillId="0" borderId="0" xfId="0" applyFont="1" applyFill="1"/>
    <xf numFmtId="0" fontId="0" fillId="3" borderId="0" xfId="0" applyFont="1" applyFill="1"/>
    <xf numFmtId="165" fontId="10" fillId="0" borderId="1" xfId="0" applyNumberFormat="1" applyFont="1" applyFill="1" applyBorder="1"/>
    <xf numFmtId="165" fontId="3" fillId="0" borderId="1" xfId="0" applyNumberFormat="1" applyFont="1" applyBorder="1"/>
    <xf numFmtId="0" fontId="3" fillId="0" borderId="0" xfId="0" applyFont="1" applyFill="1" applyAlignment="1">
      <alignment horizontal="left"/>
    </xf>
    <xf numFmtId="0" fontId="10" fillId="0" borderId="0" xfId="2" applyFont="1" applyFill="1" applyAlignment="1">
      <alignment horizontal="left"/>
    </xf>
    <xf numFmtId="0" fontId="10" fillId="0" borderId="0" xfId="2" applyFont="1" applyAlignment="1">
      <alignment horizontal="right"/>
    </xf>
    <xf numFmtId="164" fontId="0" fillId="0" borderId="0" xfId="0" applyNumberFormat="1"/>
    <xf numFmtId="164" fontId="0" fillId="0" borderId="0" xfId="0" applyNumberFormat="1" applyFont="1" applyFill="1"/>
    <xf numFmtId="10" fontId="0" fillId="0" borderId="0" xfId="0" applyNumberFormat="1" applyFont="1"/>
    <xf numFmtId="9" fontId="0" fillId="0" borderId="0" xfId="34" applyFont="1"/>
    <xf numFmtId="9" fontId="0" fillId="0" borderId="0" xfId="34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 indent="2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64" fontId="43" fillId="8" borderId="0" xfId="36" applyNumberFormat="1" applyAlignment="1">
      <alignment horizontal="right"/>
    </xf>
    <xf numFmtId="164" fontId="43" fillId="8" borderId="0" xfId="36" applyNumberFormat="1"/>
    <xf numFmtId="164" fontId="42" fillId="7" borderId="0" xfId="35" applyNumberFormat="1"/>
    <xf numFmtId="164" fontId="43" fillId="8" borderId="4" xfId="36" applyNumberFormat="1" applyBorder="1"/>
    <xf numFmtId="164" fontId="43" fillId="8" borderId="5" xfId="36" applyNumberFormat="1" applyBorder="1"/>
    <xf numFmtId="0" fontId="35" fillId="2" borderId="0" xfId="0" applyFont="1" applyFill="1" applyAlignment="1">
      <alignment horizontal="center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42" fillId="7" borderId="4" xfId="35" applyNumberFormat="1" applyBorder="1"/>
    <xf numFmtId="164" fontId="42" fillId="7" borderId="5" xfId="35" applyNumberFormat="1" applyBorder="1"/>
  </cellXfs>
  <cellStyles count="45">
    <cellStyle name="Bad" xfId="36" builtinId="27"/>
    <cellStyle name="Comma 2" xfId="3"/>
    <cellStyle name="Comma0" xfId="4"/>
    <cellStyle name="Currency" xfId="1" builtinId="4"/>
    <cellStyle name="Currency 2" xfId="5"/>
    <cellStyle name="Currency0" xfId="6"/>
    <cellStyle name="Date" xfId="7"/>
    <cellStyle name="F2" xfId="8"/>
    <cellStyle name="F3" xfId="9"/>
    <cellStyle name="F4" xfId="10"/>
    <cellStyle name="F5" xfId="11"/>
    <cellStyle name="F6" xfId="12"/>
    <cellStyle name="F7" xfId="13"/>
    <cellStyle name="F8" xfId="14"/>
    <cellStyle name="Fixed" xfId="15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Good" xfId="35" builtinId="26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Normal 10" xfId="16"/>
    <cellStyle name="Normal 11" xfId="17"/>
    <cellStyle name="Normal 2" xfId="18"/>
    <cellStyle name="Normal 2 2" xfId="19"/>
    <cellStyle name="Normal 3" xfId="20"/>
    <cellStyle name="Normal 4" xfId="21"/>
    <cellStyle name="Normal 4 2" xfId="22"/>
    <cellStyle name="Normal 5" xfId="23"/>
    <cellStyle name="Normal 5 2" xfId="24"/>
    <cellStyle name="Normal 57" xfId="25"/>
    <cellStyle name="Normal 6" xfId="26"/>
    <cellStyle name="Normal 7" xfId="27"/>
    <cellStyle name="Normal 79" xfId="28"/>
    <cellStyle name="Normal 8" xfId="29"/>
    <cellStyle name="Normal 9" xfId="30"/>
    <cellStyle name="Normal_FY06_BOG_Report_Student_Fees_&amp;_Auxiliaries" xfId="2"/>
    <cellStyle name="Percent" xfId="34" builtinId="5"/>
    <cellStyle name="Percent 2" xfId="31"/>
    <cellStyle name="Percent 3" xfId="32"/>
    <cellStyle name="Style 1" xfId="33"/>
  </cellStyles>
  <dxfs count="0"/>
  <tableStyles count="0" defaultTableStyle="TableStyleMedium2" defaultPivotStyle="PivotStyleLight16"/>
  <colors>
    <mruColors>
      <color rgb="FFFCF72D"/>
      <color rgb="FFEBE339"/>
      <color rgb="FFA7C56D"/>
      <color rgb="FFEEBC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rent97_mast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98salarycal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T FY97"/>
      <sheetName val="1T Revenue"/>
      <sheetName val="BudRev"/>
      <sheetName val="Reserves"/>
      <sheetName val="EXMPT_Nov"/>
      <sheetName val="EXMPT_Q2"/>
      <sheetName val="EXMPT_Q1"/>
      <sheetName val="Exempt97"/>
      <sheetName val="Exempt_Detail"/>
      <sheetName val="Ovhd97_rev3"/>
      <sheetName val="Ovhd97_rev2"/>
      <sheetName val="Ovhd97_rev1"/>
      <sheetName val="Ovhd97_orig"/>
      <sheetName val="tuit97_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Control"/>
      <sheetName val="Parameters"/>
      <sheetName val="Adjustments"/>
      <sheetName val="2000 Adj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P46"/>
  <sheetViews>
    <sheetView tabSelected="1" topLeftCell="A4" zoomScale="125" zoomScaleNormal="125" zoomScalePageLayoutView="125" workbookViewId="0">
      <selection activeCell="A17" sqref="A17"/>
    </sheetView>
  </sheetViews>
  <sheetFormatPr baseColWidth="10" defaultColWidth="9.1640625" defaultRowHeight="14" x14ac:dyDescent="0"/>
  <cols>
    <col min="1" max="1" width="56.1640625" style="3" customWidth="1"/>
    <col min="2" max="9" width="12.1640625" style="3" bestFit="1" customWidth="1"/>
    <col min="10" max="16384" width="9.1640625" style="3"/>
  </cols>
  <sheetData>
    <row r="1" spans="1:16" ht="23">
      <c r="A1" s="138" t="s">
        <v>91</v>
      </c>
      <c r="B1" s="138"/>
      <c r="C1" s="138"/>
      <c r="D1" s="138"/>
      <c r="E1" s="138"/>
      <c r="F1" s="138"/>
      <c r="G1" s="138"/>
      <c r="H1" s="138"/>
      <c r="I1" s="138"/>
    </row>
    <row r="2" spans="1:16" ht="23">
      <c r="A2" s="139" t="str">
        <f>"FY"&amp;MID('BOG Fall Spring On'!F10,6,2)&amp;" Student Fee Package"</f>
        <v>FY17 Student Fee Package</v>
      </c>
      <c r="B2" s="140"/>
      <c r="C2" s="140"/>
      <c r="D2" s="140"/>
      <c r="E2" s="140"/>
      <c r="F2" s="140"/>
      <c r="G2" s="140"/>
      <c r="H2" s="140"/>
      <c r="I2" s="140"/>
    </row>
    <row r="3" spans="1:16" ht="24" thickBot="1">
      <c r="A3" s="141" t="str">
        <f>"("&amp;'BOG Fall Spring On'!A3&amp;" Version)"</f>
        <v>(Final Version)</v>
      </c>
      <c r="B3" s="141"/>
      <c r="C3" s="141"/>
      <c r="D3" s="141"/>
      <c r="E3" s="141"/>
      <c r="F3" s="141"/>
      <c r="G3" s="141"/>
      <c r="H3" s="141"/>
      <c r="I3" s="141"/>
    </row>
    <row r="4" spans="1:16" ht="24" thickBot="1">
      <c r="A4" s="84"/>
      <c r="B4" s="84"/>
      <c r="C4" s="84"/>
      <c r="D4" s="84"/>
      <c r="E4" s="84"/>
      <c r="F4" s="84"/>
      <c r="G4" s="84"/>
      <c r="H4" s="84"/>
      <c r="I4" s="84"/>
    </row>
    <row r="5" spans="1:16" ht="63.75" customHeight="1" thickBot="1">
      <c r="A5" s="85" t="s">
        <v>92</v>
      </c>
      <c r="B5" s="86" t="s">
        <v>93</v>
      </c>
      <c r="C5" s="86" t="s">
        <v>94</v>
      </c>
      <c r="D5" s="86" t="s">
        <v>95</v>
      </c>
      <c r="E5" s="86" t="s">
        <v>96</v>
      </c>
      <c r="F5" s="86" t="s">
        <v>97</v>
      </c>
      <c r="G5" s="86" t="s">
        <v>98</v>
      </c>
      <c r="H5" s="86" t="s">
        <v>99</v>
      </c>
      <c r="I5" s="86" t="s">
        <v>100</v>
      </c>
      <c r="J5" s="87"/>
      <c r="K5" s="87"/>
      <c r="L5" s="87"/>
    </row>
    <row r="6" spans="1:16" ht="15">
      <c r="A6" s="131" t="s">
        <v>101</v>
      </c>
      <c r="B6">
        <v>7.49</v>
      </c>
      <c r="C6" s="134">
        <v>3.75</v>
      </c>
      <c r="D6" s="125">
        <v>3.15</v>
      </c>
      <c r="E6" s="125">
        <v>1.87</v>
      </c>
      <c r="F6" s="125">
        <v>4.87</v>
      </c>
      <c r="G6" s="125">
        <v>2.4300000000000002</v>
      </c>
      <c r="H6" s="125">
        <v>2.04</v>
      </c>
      <c r="I6" s="125">
        <v>1.22</v>
      </c>
      <c r="J6" s="127"/>
      <c r="K6" s="127"/>
      <c r="L6" s="127"/>
      <c r="M6" s="127"/>
      <c r="N6" s="127"/>
      <c r="O6" s="127"/>
      <c r="P6" s="127"/>
    </row>
    <row r="7" spans="1:16" ht="15">
      <c r="A7" s="131" t="s">
        <v>10</v>
      </c>
      <c r="B7" s="133">
        <v>24.45</v>
      </c>
      <c r="C7" s="134">
        <v>12.23</v>
      </c>
      <c r="D7" s="125">
        <v>10.27</v>
      </c>
      <c r="E7" s="125">
        <v>6.11</v>
      </c>
      <c r="F7" s="125">
        <v>15.89</v>
      </c>
      <c r="G7" s="125">
        <v>7.95</v>
      </c>
      <c r="H7" s="125">
        <v>6.68</v>
      </c>
      <c r="I7" s="125">
        <v>3.98</v>
      </c>
      <c r="J7" s="127"/>
      <c r="K7" s="127"/>
      <c r="L7" s="127"/>
      <c r="M7" s="127"/>
      <c r="N7" s="127"/>
      <c r="O7" s="127"/>
      <c r="P7" s="127"/>
    </row>
    <row r="8" spans="1:16" ht="15">
      <c r="A8" s="130" t="s">
        <v>177</v>
      </c>
      <c r="B8" s="133">
        <v>18.8</v>
      </c>
      <c r="C8" s="134">
        <v>9.4</v>
      </c>
      <c r="D8" s="125">
        <v>7.9</v>
      </c>
      <c r="E8" s="125">
        <v>4.7</v>
      </c>
      <c r="F8" s="125">
        <v>12.22</v>
      </c>
      <c r="G8" s="125">
        <v>6.11</v>
      </c>
      <c r="H8" s="125">
        <v>5.13</v>
      </c>
      <c r="I8" s="125">
        <v>3.06</v>
      </c>
      <c r="J8" s="127"/>
      <c r="K8" s="127"/>
      <c r="L8" s="127"/>
      <c r="M8" s="127"/>
      <c r="N8" s="127"/>
      <c r="O8" s="127"/>
      <c r="P8" s="127"/>
    </row>
    <row r="9" spans="1:16">
      <c r="A9" s="90" t="s">
        <v>0</v>
      </c>
      <c r="B9" s="91"/>
      <c r="C9" s="91"/>
      <c r="D9" s="91"/>
      <c r="E9" s="91"/>
      <c r="F9" s="91"/>
      <c r="G9" s="118"/>
      <c r="H9" s="91"/>
      <c r="I9" s="91"/>
      <c r="K9" s="88"/>
      <c r="M9" s="88"/>
    </row>
    <row r="10" spans="1:16" ht="15">
      <c r="A10" s="130" t="s">
        <v>11</v>
      </c>
      <c r="B10">
        <v>109.85</v>
      </c>
      <c r="C10" s="135"/>
      <c r="D10" s="125"/>
      <c r="E10" s="125"/>
      <c r="F10" s="125"/>
      <c r="G10" s="129"/>
      <c r="H10" s="125"/>
      <c r="I10" s="125"/>
      <c r="K10" s="88"/>
    </row>
    <row r="11" spans="1:16" ht="15">
      <c r="A11" s="130" t="s">
        <v>46</v>
      </c>
      <c r="B11" s="134">
        <v>5.07</v>
      </c>
      <c r="C11" s="135">
        <v>2.54</v>
      </c>
      <c r="D11" s="125"/>
      <c r="E11" s="125">
        <v>1.27</v>
      </c>
      <c r="F11" s="125">
        <v>3.3</v>
      </c>
      <c r="G11" s="125">
        <v>1.65</v>
      </c>
      <c r="H11" s="125"/>
      <c r="I11" s="125">
        <f>3.3*0.25</f>
        <v>0.82499999999999996</v>
      </c>
      <c r="J11" s="127"/>
      <c r="K11" s="127"/>
      <c r="L11" s="127"/>
      <c r="M11" s="127"/>
      <c r="N11" s="127"/>
      <c r="O11" s="127"/>
      <c r="P11" s="127"/>
    </row>
    <row r="12" spans="1:16" ht="15">
      <c r="A12" s="130" t="s">
        <v>102</v>
      </c>
      <c r="B12" s="135">
        <v>0</v>
      </c>
      <c r="C12" s="125"/>
      <c r="D12" s="125"/>
      <c r="E12" s="125"/>
      <c r="F12" s="125"/>
      <c r="G12" s="129"/>
      <c r="H12" s="125"/>
      <c r="I12" s="125"/>
      <c r="M12" s="88"/>
    </row>
    <row r="13" spans="1:16">
      <c r="A13" s="90" t="s">
        <v>1</v>
      </c>
      <c r="B13" s="91"/>
      <c r="C13" s="91"/>
      <c r="D13" s="91"/>
      <c r="E13" s="91"/>
      <c r="F13" s="91"/>
      <c r="G13" s="118"/>
      <c r="H13" s="91"/>
      <c r="I13" s="91"/>
      <c r="K13" s="88"/>
    </row>
    <row r="14" spans="1:16" ht="15">
      <c r="A14" s="92" t="s">
        <v>2</v>
      </c>
      <c r="B14">
        <v>66.11</v>
      </c>
      <c r="C14" s="135"/>
      <c r="D14" s="125"/>
      <c r="E14" s="125"/>
      <c r="F14" s="125">
        <v>42.97</v>
      </c>
      <c r="G14" s="129"/>
      <c r="H14" s="125"/>
      <c r="I14" s="125"/>
      <c r="K14" s="88"/>
      <c r="M14" s="127"/>
    </row>
    <row r="15" spans="1:16" ht="15">
      <c r="A15" s="92" t="s">
        <v>102</v>
      </c>
      <c r="B15">
        <v>56.97</v>
      </c>
      <c r="C15" s="134">
        <v>28.49</v>
      </c>
      <c r="D15" s="125"/>
      <c r="E15" s="125">
        <v>14.24</v>
      </c>
      <c r="F15" s="125">
        <v>37.03</v>
      </c>
      <c r="G15" s="125">
        <v>18.52</v>
      </c>
      <c r="H15" s="125"/>
      <c r="I15" s="125">
        <v>9.26</v>
      </c>
      <c r="J15" s="127"/>
      <c r="K15" s="127"/>
      <c r="L15" s="127"/>
      <c r="M15" s="127"/>
      <c r="N15" s="127"/>
      <c r="O15" s="127"/>
      <c r="P15" s="127"/>
    </row>
    <row r="16" spans="1:16">
      <c r="A16" s="92" t="s">
        <v>3</v>
      </c>
      <c r="B16">
        <v>16.07</v>
      </c>
      <c r="C16"/>
      <c r="D16" s="125"/>
      <c r="E16" s="125"/>
      <c r="F16" s="125">
        <v>10.45</v>
      </c>
      <c r="G16" s="129"/>
      <c r="H16" s="125"/>
      <c r="I16" s="125" t="s">
        <v>65</v>
      </c>
      <c r="K16" s="126"/>
      <c r="M16" s="127"/>
    </row>
    <row r="17" spans="1:16" ht="15">
      <c r="A17" s="87" t="s">
        <v>4</v>
      </c>
      <c r="B17">
        <v>31.22</v>
      </c>
      <c r="C17" s="134">
        <v>31.22</v>
      </c>
      <c r="D17" s="125">
        <v>31.22</v>
      </c>
      <c r="E17" s="125">
        <v>31.22</v>
      </c>
      <c r="F17" s="125">
        <v>20.29</v>
      </c>
      <c r="G17" s="125">
        <v>20.29</v>
      </c>
      <c r="H17" s="125">
        <v>20.29</v>
      </c>
      <c r="I17" s="125">
        <v>20.29</v>
      </c>
      <c r="K17" s="88"/>
      <c r="M17" s="127"/>
    </row>
    <row r="18" spans="1:16" ht="15">
      <c r="A18" s="87" t="s">
        <v>103</v>
      </c>
      <c r="B18">
        <v>0.48</v>
      </c>
      <c r="C18" s="134">
        <v>0.24</v>
      </c>
      <c r="D18" s="125">
        <v>0.2</v>
      </c>
      <c r="E18" s="125">
        <v>0.12</v>
      </c>
      <c r="F18" s="125">
        <v>0.31</v>
      </c>
      <c r="G18" s="125">
        <v>0.16</v>
      </c>
      <c r="H18" s="125">
        <v>0.13</v>
      </c>
      <c r="I18" s="125">
        <v>0.08</v>
      </c>
      <c r="J18" s="127"/>
      <c r="K18" s="127"/>
      <c r="L18" s="127"/>
      <c r="M18" s="127"/>
      <c r="N18" s="127"/>
      <c r="O18" s="127"/>
      <c r="P18" s="127"/>
    </row>
    <row r="19" spans="1:16" ht="15">
      <c r="A19" s="87" t="s">
        <v>15</v>
      </c>
      <c r="B19">
        <v>7.34</v>
      </c>
      <c r="C19" s="134">
        <v>7.34</v>
      </c>
      <c r="D19" s="125">
        <v>7.34</v>
      </c>
      <c r="E19" s="125">
        <v>7.34</v>
      </c>
      <c r="F19" s="125">
        <v>4.7699999999999996</v>
      </c>
      <c r="G19" s="125">
        <v>4.7699999999999996</v>
      </c>
      <c r="H19" s="125">
        <v>4.7699999999999996</v>
      </c>
      <c r="I19" s="125">
        <v>4.7699999999999996</v>
      </c>
      <c r="K19" s="127"/>
      <c r="L19" s="127"/>
      <c r="M19" s="127"/>
      <c r="N19" s="127"/>
    </row>
    <row r="20" spans="1:16">
      <c r="A20" s="90" t="s">
        <v>5</v>
      </c>
      <c r="B20" s="91"/>
      <c r="C20" s="91"/>
      <c r="D20" s="91"/>
      <c r="E20" s="91"/>
      <c r="F20" s="91"/>
      <c r="G20" s="118"/>
      <c r="H20" s="91"/>
      <c r="I20" s="91"/>
      <c r="K20" s="88"/>
    </row>
    <row r="21" spans="1:16">
      <c r="A21" s="92" t="s">
        <v>14</v>
      </c>
      <c r="B21">
        <v>44.24</v>
      </c>
      <c r="C21" s="125"/>
      <c r="D21" s="125"/>
      <c r="E21" s="125"/>
      <c r="F21" s="125">
        <v>28.76</v>
      </c>
      <c r="G21" s="129"/>
      <c r="H21" s="125"/>
      <c r="I21" s="125"/>
      <c r="M21" s="127"/>
    </row>
    <row r="22" spans="1:16">
      <c r="A22" s="92" t="s">
        <v>104</v>
      </c>
      <c r="B22">
        <v>166.56</v>
      </c>
      <c r="C22" s="125"/>
      <c r="D22" s="125"/>
      <c r="E22" s="125"/>
      <c r="F22" s="125">
        <v>108.26</v>
      </c>
      <c r="G22" s="129"/>
      <c r="H22" s="125"/>
      <c r="I22" s="125"/>
      <c r="K22" s="88"/>
      <c r="M22" s="127"/>
    </row>
    <row r="23" spans="1:16" ht="16">
      <c r="A23" s="92" t="s">
        <v>133</v>
      </c>
      <c r="B23" s="133">
        <v>35.03</v>
      </c>
      <c r="C23" s="125"/>
      <c r="D23" s="125"/>
      <c r="E23" s="125"/>
      <c r="F23" s="125">
        <v>22.77</v>
      </c>
      <c r="G23" s="129"/>
      <c r="H23" s="125"/>
      <c r="I23" s="125"/>
      <c r="K23" s="88"/>
      <c r="M23" s="127"/>
    </row>
    <row r="24" spans="1:16" ht="15">
      <c r="A24" s="87" t="s">
        <v>16</v>
      </c>
      <c r="B24">
        <v>4.25</v>
      </c>
      <c r="C24" s="134">
        <v>2.13</v>
      </c>
      <c r="D24" s="125">
        <v>1.79</v>
      </c>
      <c r="E24" s="125">
        <v>1.06</v>
      </c>
      <c r="F24" s="125">
        <v>2.76</v>
      </c>
      <c r="G24" s="125">
        <v>1.38</v>
      </c>
      <c r="H24" s="125">
        <v>1.1599999999999999</v>
      </c>
      <c r="I24" s="125">
        <v>0.69</v>
      </c>
      <c r="J24" s="127"/>
      <c r="K24" s="127"/>
      <c r="L24" s="127"/>
      <c r="M24" s="127"/>
      <c r="N24" s="127"/>
      <c r="O24" s="127"/>
      <c r="P24" s="127"/>
    </row>
    <row r="25" spans="1:16">
      <c r="A25" s="90" t="s">
        <v>6</v>
      </c>
      <c r="B25" s="91"/>
      <c r="C25" s="91"/>
      <c r="D25" s="91"/>
      <c r="E25" s="91"/>
      <c r="F25" s="91"/>
      <c r="G25" s="118"/>
      <c r="H25" s="91"/>
      <c r="I25" s="91"/>
    </row>
    <row r="26" spans="1:16" ht="15">
      <c r="A26" s="94" t="s">
        <v>105</v>
      </c>
      <c r="B26">
        <v>102.07</v>
      </c>
      <c r="C26" s="135"/>
      <c r="D26" s="125">
        <v>42.87</v>
      </c>
      <c r="E26" s="125"/>
      <c r="F26" s="125">
        <v>66.349999999999994</v>
      </c>
      <c r="G26" s="129"/>
      <c r="H26" s="125">
        <v>27.87</v>
      </c>
      <c r="I26" s="125"/>
      <c r="J26" s="127"/>
      <c r="K26" s="127"/>
      <c r="L26" s="127"/>
      <c r="M26" s="127"/>
      <c r="N26" s="127"/>
      <c r="O26" s="127"/>
      <c r="P26" s="127"/>
    </row>
    <row r="27" spans="1:16" ht="15">
      <c r="A27" s="95" t="s">
        <v>9</v>
      </c>
      <c r="B27">
        <v>76.209999999999994</v>
      </c>
      <c r="C27" s="134">
        <v>38.11</v>
      </c>
      <c r="D27" s="125">
        <v>32.01</v>
      </c>
      <c r="E27" s="125">
        <v>19.05</v>
      </c>
      <c r="F27" s="125">
        <v>49.54</v>
      </c>
      <c r="G27" s="125">
        <v>24.77</v>
      </c>
      <c r="H27" s="125">
        <v>20.81</v>
      </c>
      <c r="I27" s="125">
        <v>12.38</v>
      </c>
      <c r="J27" s="127"/>
      <c r="K27" s="127"/>
      <c r="L27" s="127"/>
      <c r="M27" s="127"/>
      <c r="N27" s="127"/>
      <c r="O27" s="127"/>
      <c r="P27" s="127"/>
    </row>
    <row r="28" spans="1:16">
      <c r="A28" s="92" t="s">
        <v>121</v>
      </c>
      <c r="B28">
        <v>9.2100000000000009</v>
      </c>
      <c r="C28" s="125"/>
      <c r="D28" s="125">
        <v>3.87</v>
      </c>
      <c r="E28" s="125"/>
      <c r="F28" s="125"/>
      <c r="G28" s="129"/>
      <c r="H28" s="125"/>
      <c r="I28" s="125"/>
    </row>
    <row r="29" spans="1:16">
      <c r="A29" s="87" t="s">
        <v>13</v>
      </c>
      <c r="B29">
        <v>5.4</v>
      </c>
      <c r="C29" s="125"/>
      <c r="D29" s="125">
        <v>2.27</v>
      </c>
      <c r="E29" s="125"/>
      <c r="F29" s="125">
        <v>3.51</v>
      </c>
      <c r="G29" s="129"/>
      <c r="H29" s="125">
        <v>1.47</v>
      </c>
      <c r="I29" s="125"/>
      <c r="J29" s="127"/>
      <c r="K29" s="127"/>
      <c r="L29" s="127"/>
      <c r="M29" s="127"/>
      <c r="N29" s="127"/>
      <c r="O29" s="127"/>
      <c r="P29" s="127"/>
    </row>
    <row r="30" spans="1:16">
      <c r="A30" s="132" t="s">
        <v>119</v>
      </c>
      <c r="B30">
        <v>5.95</v>
      </c>
      <c r="C30" s="125"/>
      <c r="D30" s="125">
        <v>2.5</v>
      </c>
      <c r="E30" s="125"/>
      <c r="F30" s="125">
        <v>3.87</v>
      </c>
      <c r="G30" s="129"/>
      <c r="H30" s="125">
        <v>1.63</v>
      </c>
      <c r="I30" s="125"/>
      <c r="J30" s="127"/>
      <c r="K30" s="127"/>
      <c r="L30" s="127"/>
      <c r="M30" s="128"/>
      <c r="N30" s="127"/>
      <c r="O30" s="127"/>
      <c r="P30" s="127"/>
    </row>
    <row r="31" spans="1:16">
      <c r="A31" s="87" t="s">
        <v>106</v>
      </c>
      <c r="B31">
        <v>13.7</v>
      </c>
      <c r="C31" s="125"/>
      <c r="D31" s="125"/>
      <c r="E31" s="125"/>
      <c r="F31" s="125">
        <v>8.91</v>
      </c>
      <c r="G31" s="129"/>
      <c r="H31" s="125"/>
      <c r="I31" s="125"/>
      <c r="M31" s="127"/>
    </row>
    <row r="32" spans="1:16">
      <c r="A32" s="87" t="s">
        <v>107</v>
      </c>
      <c r="B32">
        <v>18.16</v>
      </c>
      <c r="C32" s="125"/>
      <c r="D32" s="125">
        <v>7.63</v>
      </c>
      <c r="E32" s="125"/>
      <c r="F32" s="125">
        <v>11.8</v>
      </c>
      <c r="G32" s="129"/>
      <c r="H32" s="125">
        <v>4.96</v>
      </c>
      <c r="I32" s="125"/>
      <c r="J32" s="127"/>
      <c r="K32" s="127"/>
      <c r="L32" s="127"/>
      <c r="M32" s="127"/>
      <c r="N32" s="127"/>
      <c r="O32" s="127"/>
      <c r="P32" s="127"/>
    </row>
    <row r="33" spans="1:16">
      <c r="A33" s="87" t="s">
        <v>12</v>
      </c>
      <c r="B33">
        <v>7.26</v>
      </c>
      <c r="C33" s="125"/>
      <c r="D33" s="125">
        <v>3.05</v>
      </c>
      <c r="E33" s="125"/>
      <c r="F33" s="125">
        <v>4.72</v>
      </c>
      <c r="G33" s="129"/>
      <c r="H33" s="125">
        <v>1.98</v>
      </c>
      <c r="I33" s="125"/>
      <c r="J33" s="127"/>
      <c r="K33" s="127"/>
      <c r="L33" s="127"/>
      <c r="M33" s="127"/>
      <c r="N33" s="127"/>
      <c r="O33" s="127"/>
      <c r="P33" s="127"/>
    </row>
    <row r="34" spans="1:16">
      <c r="B34" s="129"/>
      <c r="C34" s="129"/>
      <c r="D34" s="129"/>
      <c r="E34" s="129"/>
      <c r="F34" s="129"/>
      <c r="G34" s="129"/>
      <c r="H34" s="129"/>
      <c r="I34" s="129"/>
      <c r="M34" s="127"/>
    </row>
    <row r="35" spans="1:16" ht="16" thickBot="1">
      <c r="A35" s="96" t="s">
        <v>7</v>
      </c>
      <c r="B35" s="136">
        <f>SUM(B6:B33)</f>
        <v>831.8900000000001</v>
      </c>
      <c r="C35" s="148">
        <f t="shared" ref="C35:I35" si="0">SUM(C6:C33)</f>
        <v>135.44999999999999</v>
      </c>
      <c r="D35" s="97">
        <f t="shared" si="0"/>
        <v>156.07000000000002</v>
      </c>
      <c r="E35" s="97">
        <f t="shared" si="0"/>
        <v>86.97999999999999</v>
      </c>
      <c r="F35" s="97">
        <f t="shared" si="0"/>
        <v>463.35000000000008</v>
      </c>
      <c r="G35" s="97">
        <f t="shared" si="0"/>
        <v>88.03</v>
      </c>
      <c r="H35" s="97">
        <f t="shared" si="0"/>
        <v>98.92</v>
      </c>
      <c r="I35" s="97">
        <f t="shared" si="0"/>
        <v>56.555</v>
      </c>
      <c r="M35" s="127"/>
    </row>
    <row r="36" spans="1:16">
      <c r="A36" s="87" t="s">
        <v>108</v>
      </c>
      <c r="B36">
        <v>311.25</v>
      </c>
      <c r="C36" s="88">
        <v>311.25</v>
      </c>
      <c r="D36" s="88">
        <v>103.75</v>
      </c>
      <c r="E36" s="88">
        <v>103.75</v>
      </c>
      <c r="F36" s="88">
        <v>311.25</v>
      </c>
      <c r="G36" s="88">
        <v>311.25</v>
      </c>
      <c r="H36" s="88">
        <v>103.75</v>
      </c>
      <c r="I36" s="88">
        <v>103.75</v>
      </c>
      <c r="M36" s="127"/>
    </row>
    <row r="37" spans="1:16">
      <c r="A37" s="87" t="s">
        <v>8</v>
      </c>
      <c r="B37">
        <v>25</v>
      </c>
      <c r="C37" s="98">
        <v>25</v>
      </c>
      <c r="D37" s="98">
        <v>25</v>
      </c>
      <c r="E37" s="98">
        <v>25</v>
      </c>
      <c r="F37" s="98">
        <v>25</v>
      </c>
      <c r="G37" s="98">
        <v>25</v>
      </c>
      <c r="H37" s="98">
        <v>25</v>
      </c>
      <c r="I37" s="98">
        <v>25</v>
      </c>
      <c r="M37" s="127"/>
    </row>
    <row r="38" spans="1:16" ht="15">
      <c r="A38" s="99" t="s">
        <v>128</v>
      </c>
      <c r="B38" s="137">
        <f t="shared" ref="B38:I38" si="1">SUM(B35:B37)</f>
        <v>1168.1400000000001</v>
      </c>
      <c r="C38" s="149">
        <f t="shared" si="1"/>
        <v>471.7</v>
      </c>
      <c r="D38" s="100">
        <f t="shared" si="1"/>
        <v>284.82000000000005</v>
      </c>
      <c r="E38" s="100">
        <f t="shared" si="1"/>
        <v>215.73</v>
      </c>
      <c r="F38" s="100">
        <f t="shared" si="1"/>
        <v>799.60000000000014</v>
      </c>
      <c r="G38" s="100">
        <f t="shared" si="1"/>
        <v>424.28</v>
      </c>
      <c r="H38" s="100">
        <f t="shared" si="1"/>
        <v>227.67000000000002</v>
      </c>
      <c r="I38" s="100">
        <f t="shared" si="1"/>
        <v>185.30500000000001</v>
      </c>
      <c r="M38" s="127"/>
    </row>
    <row r="39" spans="1:16">
      <c r="B39" s="88"/>
      <c r="C39" s="88"/>
      <c r="D39" s="88"/>
      <c r="E39" s="88"/>
      <c r="F39" s="88">
        <f>+'Approved FY 17'!E14</f>
        <v>0</v>
      </c>
      <c r="G39" s="88"/>
      <c r="H39" s="88"/>
      <c r="I39" s="88"/>
    </row>
    <row r="40" spans="1:16">
      <c r="A40" s="101" t="s">
        <v>118</v>
      </c>
      <c r="B40" s="102">
        <f>+'Approved FY 16'!B37</f>
        <v>1128.7400000000002</v>
      </c>
      <c r="C40" s="102">
        <f>+'Approved FY 16'!C37</f>
        <v>478.39</v>
      </c>
      <c r="D40" s="102">
        <f>+'Approved FY 16'!D37</f>
        <v>257.61</v>
      </c>
      <c r="E40" s="102">
        <f>+'Approved FY 16'!E37</f>
        <v>197.37</v>
      </c>
      <c r="F40" s="102">
        <f>+'Approved FY 16'!F37</f>
        <v>774.21</v>
      </c>
      <c r="G40" s="102">
        <f>+'Approved FY 16'!G37</f>
        <v>501.85</v>
      </c>
      <c r="H40" s="102">
        <f>+'Approved FY 16'!H37</f>
        <v>211.39</v>
      </c>
      <c r="I40" s="102">
        <f>+'Approved FY 16'!I37</f>
        <v>192.14</v>
      </c>
    </row>
    <row r="41" spans="1:16" ht="15">
      <c r="A41" s="103" t="s">
        <v>109</v>
      </c>
      <c r="B41" s="137">
        <f t="shared" ref="B41:I41" si="2">B38-B40</f>
        <v>39.399999999999864</v>
      </c>
      <c r="C41" s="104">
        <f t="shared" si="2"/>
        <v>-6.6899999999999977</v>
      </c>
      <c r="D41" s="104">
        <f t="shared" si="2"/>
        <v>27.210000000000036</v>
      </c>
      <c r="E41" s="104">
        <f t="shared" si="2"/>
        <v>18.359999999999985</v>
      </c>
      <c r="F41" s="104">
        <f t="shared" si="2"/>
        <v>25.3900000000001</v>
      </c>
      <c r="G41" s="104">
        <f t="shared" si="2"/>
        <v>-77.57000000000005</v>
      </c>
      <c r="H41" s="104">
        <f t="shared" si="2"/>
        <v>16.28000000000003</v>
      </c>
      <c r="I41" s="104">
        <f t="shared" si="2"/>
        <v>-6.8349999999999795</v>
      </c>
    </row>
    <row r="42" spans="1:16">
      <c r="B42" s="113">
        <f t="shared" ref="B42:I42" si="3">B41/B40</f>
        <v>3.4906178570795629E-2</v>
      </c>
      <c r="C42" s="113">
        <f t="shared" si="3"/>
        <v>-1.3984406028554105E-2</v>
      </c>
      <c r="D42" s="113">
        <f t="shared" si="3"/>
        <v>0.10562478164667534</v>
      </c>
      <c r="E42" s="113">
        <f t="shared" si="3"/>
        <v>9.3023255813953418E-2</v>
      </c>
      <c r="F42" s="113">
        <f t="shared" si="3"/>
        <v>3.2794719778871495E-2</v>
      </c>
      <c r="G42" s="113">
        <f t="shared" si="3"/>
        <v>-0.15456809803726224</v>
      </c>
      <c r="H42" s="113">
        <f t="shared" si="3"/>
        <v>7.7014049860447659E-2</v>
      </c>
      <c r="I42" s="113">
        <f t="shared" si="3"/>
        <v>-3.557301967315489E-2</v>
      </c>
    </row>
    <row r="43" spans="1:16">
      <c r="B43" s="113">
        <f>B42/B41</f>
        <v>8.8594361854811544E-4</v>
      </c>
      <c r="C43" s="113">
        <f t="shared" ref="C43:I43" si="4">C42/C41</f>
        <v>2.0903446978406742E-3</v>
      </c>
      <c r="D43" s="113">
        <f t="shared" si="4"/>
        <v>3.8818368852140831E-3</v>
      </c>
      <c r="E43" s="113">
        <f t="shared" si="4"/>
        <v>5.0666261336575974E-3</v>
      </c>
      <c r="F43" s="113">
        <f t="shared" si="4"/>
        <v>1.2916392193332558E-3</v>
      </c>
      <c r="G43" s="113">
        <f t="shared" si="4"/>
        <v>1.9926272790674504E-3</v>
      </c>
      <c r="H43" s="113">
        <f t="shared" si="4"/>
        <v>4.7305927432707319E-3</v>
      </c>
      <c r="I43" s="113">
        <f t="shared" si="4"/>
        <v>5.2045383574476954E-3</v>
      </c>
    </row>
    <row r="44" spans="1:16">
      <c r="B44" s="113"/>
      <c r="C44" s="113"/>
      <c r="D44" s="113"/>
      <c r="E44" s="113"/>
      <c r="F44" s="113"/>
      <c r="G44" s="113"/>
      <c r="H44" s="113"/>
      <c r="I44" s="113"/>
    </row>
    <row r="45" spans="1:16">
      <c r="A45" s="3" t="s">
        <v>110</v>
      </c>
    </row>
    <row r="46" spans="1:16" ht="16">
      <c r="A46" s="3" t="s">
        <v>132</v>
      </c>
    </row>
  </sheetData>
  <mergeCells count="3">
    <mergeCell ref="A1:I1"/>
    <mergeCell ref="A2:I2"/>
    <mergeCell ref="A3:I3"/>
  </mergeCells>
  <printOptions gridLines="1"/>
  <pageMargins left="0.5" right="0.5" top="0.5" bottom="0.5" header="0.3" footer="0.3"/>
  <pageSetup scale="71" orientation="landscape"/>
  <headerFooter>
    <oddFooter>&amp;L&amp;8&amp;Z
&amp;F  &amp;A&amp;R&amp;8&amp;D
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L52"/>
  <sheetViews>
    <sheetView workbookViewId="0">
      <selection activeCell="C26" sqref="C26"/>
    </sheetView>
  </sheetViews>
  <sheetFormatPr baseColWidth="10" defaultColWidth="9.1640625" defaultRowHeight="14" x14ac:dyDescent="0"/>
  <cols>
    <col min="1" max="1" width="56.1640625" style="3" customWidth="1"/>
    <col min="2" max="9" width="12.1640625" style="3" bestFit="1" customWidth="1"/>
    <col min="10" max="16384" width="9.1640625" style="3"/>
  </cols>
  <sheetData>
    <row r="1" spans="1:12" ht="23">
      <c r="A1" s="138" t="s">
        <v>91</v>
      </c>
      <c r="B1" s="138"/>
      <c r="C1" s="138"/>
      <c r="D1" s="138"/>
      <c r="E1" s="138"/>
      <c r="F1" s="138"/>
      <c r="G1" s="138"/>
      <c r="H1" s="138"/>
      <c r="I1" s="138"/>
    </row>
    <row r="2" spans="1:12" ht="23">
      <c r="A2" s="139" t="str">
        <f>"FY"&amp;MID('BOG Fall Spring On'!B10,6,2)&amp;" Student Fee Package"</f>
        <v>FY16 Student Fee Package</v>
      </c>
      <c r="B2" s="140"/>
      <c r="C2" s="140"/>
      <c r="D2" s="140"/>
      <c r="E2" s="140"/>
      <c r="F2" s="140"/>
      <c r="G2" s="140"/>
      <c r="H2" s="140"/>
      <c r="I2" s="140"/>
    </row>
    <row r="3" spans="1:12" ht="24" thickBot="1">
      <c r="A3" s="141" t="str">
        <f>"("&amp;'BOG Fall Spring On'!A3&amp;" Version)"</f>
        <v>(Final Version)</v>
      </c>
      <c r="B3" s="141"/>
      <c r="C3" s="141"/>
      <c r="D3" s="141"/>
      <c r="E3" s="141"/>
      <c r="F3" s="141"/>
      <c r="G3" s="141"/>
      <c r="H3" s="141"/>
      <c r="I3" s="141"/>
    </row>
    <row r="4" spans="1:12" ht="24" thickBot="1">
      <c r="A4" s="84"/>
      <c r="B4" s="84"/>
      <c r="C4" s="84"/>
      <c r="D4" s="84"/>
      <c r="E4" s="84"/>
      <c r="F4" s="84"/>
      <c r="G4" s="84"/>
      <c r="H4" s="84"/>
      <c r="I4" s="84"/>
    </row>
    <row r="5" spans="1:12" ht="63.75" customHeight="1" thickBot="1">
      <c r="A5" s="85" t="s">
        <v>92</v>
      </c>
      <c r="B5" s="86" t="s">
        <v>93</v>
      </c>
      <c r="C5" s="86" t="s">
        <v>94</v>
      </c>
      <c r="D5" s="86" t="s">
        <v>95</v>
      </c>
      <c r="E5" s="86" t="s">
        <v>96</v>
      </c>
      <c r="F5" s="86" t="s">
        <v>97</v>
      </c>
      <c r="G5" s="86" t="s">
        <v>98</v>
      </c>
      <c r="H5" s="86" t="s">
        <v>99</v>
      </c>
      <c r="I5" s="86" t="s">
        <v>100</v>
      </c>
      <c r="J5" s="87"/>
      <c r="K5" s="87"/>
      <c r="L5" s="87"/>
    </row>
    <row r="6" spans="1:12">
      <c r="A6" s="87" t="s">
        <v>101</v>
      </c>
      <c r="B6" s="125">
        <v>7.49</v>
      </c>
      <c r="C6" s="88"/>
      <c r="D6" s="88"/>
      <c r="E6" s="88"/>
      <c r="F6" s="88">
        <v>4.87</v>
      </c>
      <c r="G6" s="88"/>
      <c r="H6" s="88"/>
      <c r="I6" s="88"/>
    </row>
    <row r="7" spans="1:12">
      <c r="A7" s="87" t="s">
        <v>10</v>
      </c>
      <c r="B7" s="105">
        <v>39.49</v>
      </c>
      <c r="C7" s="89"/>
      <c r="D7" s="88">
        <v>29.62</v>
      </c>
      <c r="E7" s="88"/>
      <c r="F7" s="88">
        <v>25.67</v>
      </c>
      <c r="G7" s="88"/>
      <c r="H7" s="88">
        <v>19.25</v>
      </c>
      <c r="I7" s="88"/>
    </row>
    <row r="8" spans="1:12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12">
      <c r="A9" s="92" t="s">
        <v>11</v>
      </c>
      <c r="B9" s="88">
        <v>109.85</v>
      </c>
      <c r="C9" s="88">
        <v>26.71</v>
      </c>
      <c r="D9" s="88"/>
      <c r="E9" s="88"/>
      <c r="F9" s="88"/>
      <c r="G9" s="88"/>
      <c r="H9" s="88"/>
      <c r="I9" s="88"/>
    </row>
    <row r="10" spans="1:12">
      <c r="A10" s="92" t="s">
        <v>46</v>
      </c>
      <c r="B10" s="88">
        <v>3</v>
      </c>
      <c r="C10" s="88">
        <v>5.07</v>
      </c>
      <c r="D10" s="88"/>
      <c r="E10" s="88"/>
      <c r="F10" s="88">
        <v>3.51</v>
      </c>
      <c r="G10" s="88"/>
      <c r="H10" s="88"/>
      <c r="I10" s="88"/>
    </row>
    <row r="11" spans="1:12">
      <c r="A11" s="92" t="s">
        <v>102</v>
      </c>
      <c r="B11" s="88">
        <v>2.0699999999999998</v>
      </c>
      <c r="C11" s="88"/>
      <c r="D11" s="88"/>
      <c r="E11" s="88"/>
      <c r="F11" s="88"/>
      <c r="G11" s="88"/>
      <c r="H11" s="88"/>
      <c r="I11" s="88"/>
    </row>
    <row r="12" spans="1:12">
      <c r="A12" s="90" t="s">
        <v>1</v>
      </c>
      <c r="B12" s="91"/>
      <c r="C12" s="91"/>
      <c r="D12" s="91"/>
      <c r="E12" s="91"/>
      <c r="F12" s="91"/>
      <c r="G12" s="91"/>
      <c r="H12" s="91"/>
      <c r="I12" s="91"/>
    </row>
    <row r="13" spans="1:12">
      <c r="A13" s="92" t="s">
        <v>2</v>
      </c>
      <c r="B13" s="88">
        <v>66.11</v>
      </c>
      <c r="C13" s="88">
        <v>41.74</v>
      </c>
      <c r="D13" s="88"/>
      <c r="E13" s="88"/>
      <c r="F13" s="88">
        <v>41.79</v>
      </c>
      <c r="G13" s="88">
        <v>49.71</v>
      </c>
      <c r="H13" s="88"/>
      <c r="I13" s="88"/>
    </row>
    <row r="14" spans="1:12">
      <c r="A14" s="92" t="s">
        <v>102</v>
      </c>
      <c r="B14" s="88">
        <v>56.97</v>
      </c>
      <c r="C14" s="88"/>
      <c r="D14" s="88"/>
      <c r="E14" s="88"/>
      <c r="F14" s="88">
        <v>38.21</v>
      </c>
      <c r="G14" s="88"/>
      <c r="H14" s="88"/>
      <c r="I14" s="88"/>
    </row>
    <row r="15" spans="1:12">
      <c r="A15" s="92" t="s">
        <v>3</v>
      </c>
      <c r="B15" s="88">
        <v>16.07</v>
      </c>
      <c r="C15" s="88"/>
      <c r="D15" s="88"/>
      <c r="E15" s="88"/>
      <c r="F15" s="88">
        <v>10.45</v>
      </c>
      <c r="G15" s="88"/>
      <c r="H15" s="88"/>
      <c r="I15" s="88"/>
    </row>
    <row r="16" spans="1:12">
      <c r="A16" s="87" t="s">
        <v>4</v>
      </c>
      <c r="B16" s="88">
        <v>31.22</v>
      </c>
      <c r="C16" s="88"/>
      <c r="D16" s="88"/>
      <c r="E16" s="88"/>
      <c r="F16" s="88">
        <v>20.29</v>
      </c>
      <c r="G16" s="88"/>
      <c r="H16" s="88"/>
      <c r="I16" s="88"/>
    </row>
    <row r="17" spans="1:10">
      <c r="A17" s="87" t="s">
        <v>103</v>
      </c>
      <c r="B17" s="88">
        <v>0.48</v>
      </c>
      <c r="C17" s="88"/>
      <c r="D17" s="88"/>
      <c r="E17" s="88"/>
      <c r="F17" s="88">
        <v>0.31</v>
      </c>
      <c r="G17" s="88"/>
      <c r="H17" s="88"/>
      <c r="I17" s="88"/>
    </row>
    <row r="18" spans="1:10">
      <c r="A18" s="87" t="s">
        <v>15</v>
      </c>
      <c r="B18" s="88">
        <v>7.34</v>
      </c>
      <c r="C18" s="88"/>
      <c r="D18" s="88"/>
      <c r="E18" s="88"/>
      <c r="F18" s="88">
        <v>4.7699999999999996</v>
      </c>
      <c r="G18" s="88"/>
      <c r="H18" s="88"/>
      <c r="I18" s="88"/>
    </row>
    <row r="19" spans="1:10">
      <c r="A19" s="90" t="s">
        <v>5</v>
      </c>
      <c r="B19" s="91"/>
      <c r="C19" s="91"/>
      <c r="D19" s="91"/>
      <c r="E19" s="91"/>
      <c r="F19" s="91"/>
      <c r="G19" s="91"/>
      <c r="H19" s="91"/>
      <c r="I19" s="91"/>
    </row>
    <row r="20" spans="1:10">
      <c r="A20" s="92" t="s">
        <v>14</v>
      </c>
      <c r="B20" s="93">
        <v>44.24</v>
      </c>
      <c r="C20" s="88"/>
      <c r="D20" s="88"/>
      <c r="E20" s="88"/>
      <c r="F20" s="88">
        <v>28.76</v>
      </c>
      <c r="G20" s="88"/>
      <c r="H20" s="88"/>
      <c r="I20" s="88"/>
    </row>
    <row r="21" spans="1:10">
      <c r="A21" s="92" t="s">
        <v>104</v>
      </c>
      <c r="B21" s="93">
        <v>166.56</v>
      </c>
      <c r="C21" s="88"/>
      <c r="D21" s="88"/>
      <c r="E21" s="88"/>
      <c r="F21" s="88">
        <v>108.26</v>
      </c>
      <c r="G21" s="88"/>
      <c r="H21" s="88"/>
      <c r="I21" s="88"/>
    </row>
    <row r="22" spans="1:10">
      <c r="A22" s="92" t="s">
        <v>129</v>
      </c>
      <c r="B22" s="93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</row>
    <row r="23" spans="1:10">
      <c r="A23" s="87" t="s">
        <v>16</v>
      </c>
      <c r="B23" s="88">
        <v>4.25</v>
      </c>
      <c r="C23" s="88"/>
      <c r="D23" s="88"/>
      <c r="E23" s="88"/>
      <c r="F23" s="88">
        <v>2.76</v>
      </c>
      <c r="G23" s="88"/>
      <c r="H23" s="88"/>
      <c r="I23" s="88"/>
    </row>
    <row r="24" spans="1:10">
      <c r="A24" s="90" t="s">
        <v>6</v>
      </c>
      <c r="B24" s="91"/>
      <c r="C24" s="91"/>
      <c r="D24" s="91"/>
      <c r="E24" s="91"/>
      <c r="F24" s="91"/>
      <c r="G24" s="91"/>
      <c r="H24" s="91"/>
      <c r="I24" s="91"/>
    </row>
    <row r="25" spans="1:10" ht="15">
      <c r="A25" s="94" t="s">
        <v>105</v>
      </c>
      <c r="B25" s="93">
        <v>102.07</v>
      </c>
      <c r="C25" s="88">
        <v>41.62</v>
      </c>
      <c r="D25" s="88">
        <v>60.24</v>
      </c>
      <c r="E25" s="88">
        <v>41.62</v>
      </c>
      <c r="F25" s="88">
        <v>66.349999999999994</v>
      </c>
      <c r="G25" s="88">
        <v>66.349999999999994</v>
      </c>
      <c r="H25" s="88">
        <v>38.39</v>
      </c>
      <c r="I25" s="88">
        <v>38.39</v>
      </c>
      <c r="J25" s="88"/>
    </row>
    <row r="26" spans="1:10">
      <c r="A26" s="95" t="s">
        <v>9</v>
      </c>
      <c r="B26" s="93">
        <v>76.209999999999994</v>
      </c>
      <c r="C26" s="88">
        <v>27</v>
      </c>
      <c r="D26" s="88">
        <v>39</v>
      </c>
      <c r="E26" s="88">
        <v>27</v>
      </c>
      <c r="F26" s="88">
        <v>49.54</v>
      </c>
      <c r="G26" s="88">
        <v>49.54</v>
      </c>
      <c r="H26" s="88">
        <v>25</v>
      </c>
      <c r="I26" s="88">
        <v>25</v>
      </c>
      <c r="J26" s="88"/>
    </row>
    <row r="27" spans="1:10" ht="16">
      <c r="A27" s="92" t="s">
        <v>146</v>
      </c>
      <c r="B27" s="93">
        <v>9.2100000000000009</v>
      </c>
      <c r="C27" s="88"/>
      <c r="D27" s="88"/>
      <c r="E27" s="88"/>
      <c r="F27" s="88"/>
      <c r="G27" s="88"/>
      <c r="H27" s="88"/>
      <c r="I27" s="88"/>
    </row>
    <row r="28" spans="1:10">
      <c r="A28" s="87" t="s">
        <v>13</v>
      </c>
      <c r="B28" s="88">
        <v>5.4</v>
      </c>
      <c r="C28" s="88"/>
      <c r="D28" s="88"/>
      <c r="E28" s="88"/>
      <c r="F28" s="88">
        <v>3.51</v>
      </c>
      <c r="G28" s="88"/>
      <c r="H28" s="88"/>
      <c r="I28" s="88"/>
    </row>
    <row r="29" spans="1:10" ht="16">
      <c r="A29" s="87" t="s">
        <v>145</v>
      </c>
      <c r="B29" s="88">
        <v>5.34</v>
      </c>
      <c r="C29" s="88"/>
      <c r="D29" s="88"/>
      <c r="E29" s="88"/>
      <c r="F29" s="88">
        <v>3.47</v>
      </c>
      <c r="G29" s="88"/>
      <c r="H29" s="88"/>
      <c r="I29" s="88"/>
    </row>
    <row r="30" spans="1:10">
      <c r="A30" s="87" t="s">
        <v>106</v>
      </c>
      <c r="B30" s="88">
        <v>13.7</v>
      </c>
      <c r="C30" s="88"/>
      <c r="D30" s="88"/>
      <c r="E30" s="88"/>
      <c r="F30" s="88">
        <v>8.91</v>
      </c>
      <c r="G30" s="88"/>
      <c r="H30" s="88"/>
      <c r="I30" s="88"/>
    </row>
    <row r="31" spans="1:10">
      <c r="A31" s="87" t="s">
        <v>107</v>
      </c>
      <c r="B31" s="88">
        <v>18.16</v>
      </c>
      <c r="C31" s="88"/>
      <c r="D31" s="88"/>
      <c r="E31" s="88"/>
      <c r="F31" s="88">
        <v>11.81</v>
      </c>
      <c r="G31" s="88"/>
      <c r="H31" s="88"/>
      <c r="I31" s="88"/>
    </row>
    <row r="32" spans="1:10">
      <c r="A32" s="87" t="s">
        <v>12</v>
      </c>
      <c r="B32" s="88">
        <v>7.26</v>
      </c>
      <c r="C32" s="88"/>
      <c r="D32" s="88"/>
      <c r="E32" s="88"/>
      <c r="F32" s="88">
        <v>4.72</v>
      </c>
      <c r="G32" s="88"/>
      <c r="H32" s="88"/>
      <c r="I32" s="88"/>
    </row>
    <row r="33" spans="1:9">
      <c r="B33" s="88"/>
      <c r="C33" s="88"/>
      <c r="D33" s="88"/>
      <c r="E33" s="88"/>
      <c r="F33" s="88"/>
      <c r="G33" s="88"/>
      <c r="H33" s="88"/>
      <c r="I33" s="88"/>
    </row>
    <row r="34" spans="1:9" ht="16" thickBot="1">
      <c r="A34" s="96" t="s">
        <v>7</v>
      </c>
      <c r="B34" s="136">
        <f t="shared" ref="B34:I34" si="0">SUM(B6:B32)</f>
        <v>792.49000000000012</v>
      </c>
      <c r="C34" s="97">
        <f t="shared" si="0"/>
        <v>142.14000000000001</v>
      </c>
      <c r="D34" s="97">
        <f t="shared" si="0"/>
        <v>128.86000000000001</v>
      </c>
      <c r="E34" s="97">
        <f t="shared" si="0"/>
        <v>68.62</v>
      </c>
      <c r="F34" s="97">
        <f t="shared" si="0"/>
        <v>437.96000000000009</v>
      </c>
      <c r="G34" s="97">
        <f t="shared" si="0"/>
        <v>165.6</v>
      </c>
      <c r="H34" s="97">
        <f t="shared" si="0"/>
        <v>82.64</v>
      </c>
      <c r="I34" s="97">
        <f t="shared" si="0"/>
        <v>63.39</v>
      </c>
    </row>
    <row r="35" spans="1:9">
      <c r="A35" s="87" t="s">
        <v>108</v>
      </c>
      <c r="B35" s="88">
        <v>311.25</v>
      </c>
      <c r="C35" s="88">
        <v>311.25</v>
      </c>
      <c r="D35" s="88">
        <v>103.75</v>
      </c>
      <c r="E35" s="88">
        <v>103.75</v>
      </c>
      <c r="F35" s="88">
        <v>311.25</v>
      </c>
      <c r="G35" s="88">
        <v>311.25</v>
      </c>
      <c r="H35" s="88">
        <v>103.75</v>
      </c>
      <c r="I35" s="88">
        <v>103.75</v>
      </c>
    </row>
    <row r="36" spans="1:9">
      <c r="A36" s="87" t="s">
        <v>8</v>
      </c>
      <c r="B36" s="98">
        <v>25</v>
      </c>
      <c r="C36" s="98">
        <v>25</v>
      </c>
      <c r="D36" s="98">
        <v>25</v>
      </c>
      <c r="E36" s="98">
        <v>25</v>
      </c>
      <c r="F36" s="98">
        <v>25</v>
      </c>
      <c r="G36" s="98">
        <v>25</v>
      </c>
      <c r="H36" s="98">
        <v>25</v>
      </c>
      <c r="I36" s="98">
        <v>25</v>
      </c>
    </row>
    <row r="37" spans="1:9" ht="15">
      <c r="A37" s="99" t="s">
        <v>118</v>
      </c>
      <c r="B37" s="137">
        <f t="shared" ref="B37:I37" si="1">SUM(B34:B36)</f>
        <v>1128.7400000000002</v>
      </c>
      <c r="C37" s="100">
        <f t="shared" si="1"/>
        <v>478.39</v>
      </c>
      <c r="D37" s="100">
        <f t="shared" si="1"/>
        <v>257.61</v>
      </c>
      <c r="E37" s="100">
        <f t="shared" si="1"/>
        <v>197.37</v>
      </c>
      <c r="F37" s="100">
        <f t="shared" si="1"/>
        <v>774.21</v>
      </c>
      <c r="G37" s="100">
        <f t="shared" si="1"/>
        <v>501.85</v>
      </c>
      <c r="H37" s="100">
        <f t="shared" si="1"/>
        <v>211.39</v>
      </c>
      <c r="I37" s="100">
        <f t="shared" si="1"/>
        <v>192.14</v>
      </c>
    </row>
    <row r="38" spans="1:9">
      <c r="B38" s="88"/>
      <c r="C38" s="88"/>
      <c r="D38" s="88"/>
      <c r="E38" s="88"/>
      <c r="F38" s="88"/>
      <c r="G38" s="88"/>
      <c r="H38" s="88"/>
      <c r="I38" s="88"/>
    </row>
    <row r="39" spans="1:9">
      <c r="A39" s="101" t="s">
        <v>135</v>
      </c>
      <c r="B39" s="102">
        <v>1014.32</v>
      </c>
      <c r="C39" s="102">
        <v>390.34</v>
      </c>
      <c r="D39" s="102">
        <v>229.35</v>
      </c>
      <c r="E39" s="102">
        <v>167.29</v>
      </c>
      <c r="F39" s="102">
        <v>670.94</v>
      </c>
      <c r="G39" s="102">
        <v>413.48</v>
      </c>
      <c r="H39" s="102">
        <v>182.99</v>
      </c>
      <c r="I39" s="102">
        <v>162.16</v>
      </c>
    </row>
    <row r="40" spans="1:9">
      <c r="A40" s="103" t="s">
        <v>109</v>
      </c>
      <c r="B40" s="104">
        <f t="shared" ref="B40:I40" si="2">B37-B39</f>
        <v>114.42000000000019</v>
      </c>
      <c r="C40" s="104">
        <f t="shared" si="2"/>
        <v>88.050000000000011</v>
      </c>
      <c r="D40" s="104">
        <f t="shared" si="2"/>
        <v>28.260000000000019</v>
      </c>
      <c r="E40" s="104">
        <f t="shared" si="2"/>
        <v>30.080000000000013</v>
      </c>
      <c r="F40" s="104">
        <f t="shared" si="2"/>
        <v>103.26999999999998</v>
      </c>
      <c r="G40" s="104">
        <f t="shared" si="2"/>
        <v>88.37</v>
      </c>
      <c r="H40" s="104">
        <f t="shared" si="2"/>
        <v>28.399999999999977</v>
      </c>
      <c r="I40" s="104">
        <f t="shared" si="2"/>
        <v>29.97999999999999</v>
      </c>
    </row>
    <row r="41" spans="1:9">
      <c r="B41" s="113">
        <f t="shared" ref="B41:I41" si="3">B40/B39</f>
        <v>0.11280463758971546</v>
      </c>
      <c r="C41" s="113">
        <f t="shared" si="3"/>
        <v>0.22557257775272843</v>
      </c>
      <c r="D41" s="113">
        <f t="shared" si="3"/>
        <v>0.12321778940483985</v>
      </c>
      <c r="E41" s="113">
        <f t="shared" si="3"/>
        <v>0.17980751987566509</v>
      </c>
      <c r="F41" s="113">
        <f t="shared" si="3"/>
        <v>0.15391838316391923</v>
      </c>
      <c r="G41" s="113">
        <f t="shared" si="3"/>
        <v>0.21372255006288091</v>
      </c>
      <c r="H41" s="113">
        <f t="shared" si="3"/>
        <v>0.15519973769058407</v>
      </c>
      <c r="I41" s="113">
        <f t="shared" si="3"/>
        <v>0.18487913172175624</v>
      </c>
    </row>
    <row r="42" spans="1:9">
      <c r="B42" s="88"/>
      <c r="C42" s="88"/>
      <c r="D42" s="88"/>
      <c r="E42" s="88"/>
      <c r="F42" s="88"/>
      <c r="G42" s="88"/>
      <c r="H42" s="88"/>
      <c r="I42" s="88"/>
    </row>
    <row r="43" spans="1:9">
      <c r="A43" s="3" t="s">
        <v>110</v>
      </c>
    </row>
    <row r="44" spans="1:9" ht="16">
      <c r="A44" s="3" t="s">
        <v>143</v>
      </c>
    </row>
    <row r="45" spans="1:9">
      <c r="A45" s="3" t="s">
        <v>136</v>
      </c>
    </row>
    <row r="46" spans="1:9" ht="16">
      <c r="A46" s="3" t="s">
        <v>144</v>
      </c>
    </row>
    <row r="47" spans="1:9">
      <c r="A47" s="3" t="s">
        <v>137</v>
      </c>
    </row>
    <row r="48" spans="1:9">
      <c r="A48" s="3" t="s">
        <v>138</v>
      </c>
    </row>
    <row r="49" spans="1:1">
      <c r="A49" s="3" t="s">
        <v>139</v>
      </c>
    </row>
    <row r="50" spans="1:1">
      <c r="A50" s="3" t="s">
        <v>140</v>
      </c>
    </row>
    <row r="51" spans="1:1">
      <c r="A51" s="3" t="s">
        <v>141</v>
      </c>
    </row>
    <row r="52" spans="1:1">
      <c r="A52" s="3" t="s">
        <v>142</v>
      </c>
    </row>
  </sheetData>
  <mergeCells count="3">
    <mergeCell ref="A1:I1"/>
    <mergeCell ref="A2:I2"/>
    <mergeCell ref="A3:I3"/>
  </mergeCells>
  <printOptions gridLines="1"/>
  <pageMargins left="0.5" right="0.5" top="0.5" bottom="0.5" header="0.3" footer="0.3"/>
  <pageSetup scale="64" orientation="landscape"/>
  <headerFooter>
    <oddFooter>&amp;L&amp;8&amp;Z
&amp;F  &amp;A&amp;R&amp;8&amp;D
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I72"/>
  <sheetViews>
    <sheetView workbookViewId="0">
      <selection activeCell="F67" sqref="F67"/>
    </sheetView>
  </sheetViews>
  <sheetFormatPr baseColWidth="10" defaultColWidth="8.83203125" defaultRowHeight="14" x14ac:dyDescent="0"/>
  <cols>
    <col min="1" max="1" width="56.83203125" style="3" customWidth="1"/>
    <col min="2" max="2" width="11.1640625" style="3" customWidth="1"/>
    <col min="3" max="3" width="2.33203125" style="3" customWidth="1"/>
    <col min="4" max="4" width="11.6640625" style="3" customWidth="1"/>
    <col min="5" max="5" width="2.6640625" style="3" customWidth="1"/>
    <col min="6" max="6" width="10.83203125" style="3" bestFit="1" customWidth="1"/>
    <col min="7" max="7" width="3.1640625" style="3" customWidth="1"/>
    <col min="8" max="8" width="10.1640625" style="3" bestFit="1" customWidth="1"/>
    <col min="9" max="16384" width="8.83203125" style="3"/>
  </cols>
  <sheetData>
    <row r="1" spans="1:8">
      <c r="A1" s="4" t="s">
        <v>17</v>
      </c>
      <c r="B1" s="45"/>
      <c r="C1" s="45"/>
      <c r="D1" s="45"/>
      <c r="E1" s="45"/>
      <c r="F1" s="45"/>
      <c r="G1" s="45"/>
      <c r="H1" s="45"/>
    </row>
    <row r="2" spans="1:8">
      <c r="A2" s="4" t="s">
        <v>123</v>
      </c>
      <c r="B2" s="45"/>
      <c r="C2" s="45"/>
      <c r="D2" s="45"/>
      <c r="E2" s="45"/>
      <c r="F2" s="45"/>
      <c r="G2" s="45"/>
      <c r="H2" s="45"/>
    </row>
    <row r="3" spans="1:8">
      <c r="A3" s="5" t="s">
        <v>122</v>
      </c>
      <c r="B3" s="45"/>
      <c r="C3" s="45"/>
      <c r="D3" s="45"/>
      <c r="E3" s="45"/>
      <c r="F3" s="45"/>
      <c r="G3" s="45"/>
      <c r="H3" s="45"/>
    </row>
    <row r="4" spans="1:8" ht="15">
      <c r="A4" s="142" t="s">
        <v>18</v>
      </c>
      <c r="B4" s="142"/>
      <c r="C4" s="142"/>
      <c r="D4" s="142"/>
      <c r="E4" s="142"/>
      <c r="F4" s="142"/>
      <c r="G4" s="142"/>
      <c r="H4" s="142"/>
    </row>
    <row r="5" spans="1:8" ht="15">
      <c r="A5" s="142" t="s">
        <v>19</v>
      </c>
      <c r="B5" s="142"/>
      <c r="C5" s="142"/>
      <c r="D5" s="142"/>
      <c r="E5" s="142"/>
      <c r="F5" s="142"/>
      <c r="G5" s="142"/>
      <c r="H5" s="142"/>
    </row>
    <row r="6" spans="1:8" ht="15">
      <c r="A6" s="142" t="s">
        <v>20</v>
      </c>
      <c r="B6" s="142"/>
      <c r="C6" s="142"/>
      <c r="D6" s="142"/>
      <c r="E6" s="142"/>
      <c r="F6" s="142"/>
      <c r="G6" s="142"/>
      <c r="H6" s="142"/>
    </row>
    <row r="7" spans="1:8" ht="15">
      <c r="A7" s="142" t="s">
        <v>124</v>
      </c>
      <c r="B7" s="142"/>
      <c r="C7" s="142"/>
      <c r="D7" s="142"/>
      <c r="E7" s="142"/>
      <c r="F7" s="142"/>
      <c r="G7" s="142"/>
      <c r="H7" s="142"/>
    </row>
    <row r="8" spans="1:8" ht="15">
      <c r="A8" s="142" t="s">
        <v>53</v>
      </c>
      <c r="B8" s="142"/>
      <c r="C8" s="142"/>
      <c r="D8" s="142"/>
      <c r="E8" s="142"/>
      <c r="F8" s="142"/>
      <c r="G8" s="142"/>
      <c r="H8" s="142"/>
    </row>
    <row r="9" spans="1:8">
      <c r="A9" s="46"/>
      <c r="B9" s="46"/>
      <c r="C9" s="46"/>
      <c r="D9" s="46"/>
      <c r="E9" s="46"/>
      <c r="F9" s="46"/>
      <c r="G9" s="46"/>
      <c r="H9" s="46"/>
    </row>
    <row r="10" spans="1:8" ht="45">
      <c r="A10" s="47"/>
      <c r="B10" s="48" t="s">
        <v>125</v>
      </c>
      <c r="C10" s="48"/>
      <c r="D10" s="48" t="s">
        <v>126</v>
      </c>
      <c r="E10" s="48"/>
      <c r="F10" s="48" t="s">
        <v>127</v>
      </c>
      <c r="G10" s="48"/>
      <c r="H10" s="48" t="s">
        <v>54</v>
      </c>
    </row>
    <row r="11" spans="1:8" ht="15">
      <c r="A11" s="47" t="s">
        <v>23</v>
      </c>
      <c r="B11" s="47"/>
      <c r="C11" s="47"/>
      <c r="D11" s="47"/>
      <c r="E11" s="47"/>
      <c r="F11" s="47"/>
      <c r="G11" s="47"/>
      <c r="H11" s="47"/>
    </row>
    <row r="12" spans="1:8" ht="15">
      <c r="A12" s="49" t="s">
        <v>10</v>
      </c>
      <c r="B12" s="50">
        <f>+'Approved FY 16'!$B$7</f>
        <v>39.49</v>
      </c>
      <c r="C12" s="50"/>
      <c r="D12" s="50">
        <f>+F12-B12</f>
        <v>-15.040000000000003</v>
      </c>
      <c r="E12" s="50"/>
      <c r="F12" s="50">
        <f>+'Approved FY 17'!$B$7</f>
        <v>24.45</v>
      </c>
      <c r="G12" s="51"/>
      <c r="H12" s="52">
        <f>IFERROR(D12/B12,0)</f>
        <v>-0.38085591288933912</v>
      </c>
    </row>
    <row r="13" spans="1:8" ht="15">
      <c r="A13" s="54" t="s">
        <v>178</v>
      </c>
      <c r="B13" s="50">
        <v>0</v>
      </c>
      <c r="C13" s="50"/>
      <c r="D13" s="50">
        <f>+F13-B13</f>
        <v>18.8</v>
      </c>
      <c r="E13" s="50"/>
      <c r="F13" s="50">
        <f>+'Approved FY 17'!B8</f>
        <v>18.8</v>
      </c>
      <c r="G13" s="51"/>
      <c r="H13" s="52">
        <v>1</v>
      </c>
    </row>
    <row r="14" spans="1:8" ht="15">
      <c r="A14" s="47" t="s">
        <v>0</v>
      </c>
      <c r="B14" s="50"/>
      <c r="C14" s="50"/>
      <c r="D14" s="50"/>
      <c r="E14" s="50"/>
      <c r="F14" s="50"/>
      <c r="G14" s="51"/>
      <c r="H14" s="52"/>
    </row>
    <row r="15" spans="1:8" ht="15">
      <c r="A15" s="53" t="s">
        <v>55</v>
      </c>
      <c r="B15" s="50">
        <f>+'Approved FY 16'!$B$9</f>
        <v>109.85</v>
      </c>
      <c r="C15" s="50"/>
      <c r="D15" s="50">
        <f>+F15-B15</f>
        <v>0</v>
      </c>
      <c r="E15" s="50"/>
      <c r="F15" s="50">
        <f>+'Approved FY 17'!$B$10</f>
        <v>109.85</v>
      </c>
      <c r="G15" s="51"/>
      <c r="H15" s="52">
        <f t="shared" ref="H15:H17" si="0">IFERROR(D15/B15,0)</f>
        <v>0</v>
      </c>
    </row>
    <row r="16" spans="1:8" ht="15">
      <c r="A16" s="53" t="s">
        <v>131</v>
      </c>
      <c r="B16" s="50">
        <f>+'Approved FY 16'!$B$10</f>
        <v>3</v>
      </c>
      <c r="C16" s="50"/>
      <c r="D16" s="50">
        <f>+F16-B16</f>
        <v>2.0700000000000003</v>
      </c>
      <c r="E16" s="50"/>
      <c r="F16" s="50">
        <f>+'Approved FY 17'!$B$11</f>
        <v>5.07</v>
      </c>
      <c r="G16" s="51"/>
      <c r="H16" s="52">
        <f t="shared" si="0"/>
        <v>0.69000000000000006</v>
      </c>
    </row>
    <row r="17" spans="1:9" ht="15">
      <c r="A17" s="54" t="s">
        <v>129</v>
      </c>
      <c r="B17" s="50">
        <f>+'Approved FY 16'!$B$11</f>
        <v>2.0699999999999998</v>
      </c>
      <c r="C17" s="50"/>
      <c r="D17" s="50">
        <f>+F17-B17</f>
        <v>-2.0699999999999998</v>
      </c>
      <c r="E17" s="50"/>
      <c r="F17" s="50">
        <f>+'Approved FY 17'!$B$12</f>
        <v>0</v>
      </c>
      <c r="G17" s="51"/>
      <c r="H17" s="52">
        <f t="shared" si="0"/>
        <v>-1</v>
      </c>
    </row>
    <row r="18" spans="1:9" ht="15">
      <c r="A18" s="47" t="s">
        <v>1</v>
      </c>
      <c r="B18" s="50"/>
      <c r="C18" s="50"/>
      <c r="D18" s="50"/>
      <c r="E18" s="50"/>
      <c r="F18" s="50"/>
      <c r="G18" s="51"/>
      <c r="H18" s="52"/>
    </row>
    <row r="19" spans="1:9" ht="15">
      <c r="A19" s="53" t="s">
        <v>56</v>
      </c>
      <c r="B19" s="50">
        <f>+'Approved FY 16'!$B$13</f>
        <v>66.11</v>
      </c>
      <c r="C19" s="50"/>
      <c r="D19" s="50">
        <f>+F19-B19</f>
        <v>0</v>
      </c>
      <c r="E19" s="50"/>
      <c r="F19" s="50">
        <f>+'Approved FY 17'!$B$14</f>
        <v>66.11</v>
      </c>
      <c r="G19" s="51"/>
      <c r="H19" s="52">
        <f t="shared" ref="H19:H21" si="1">IFERROR(D19/B19,0)</f>
        <v>0</v>
      </c>
    </row>
    <row r="20" spans="1:9" ht="15">
      <c r="A20" s="54" t="s">
        <v>57</v>
      </c>
      <c r="B20" s="50">
        <f>+'Approved FY 16'!$B$14</f>
        <v>56.97</v>
      </c>
      <c r="C20" s="50"/>
      <c r="D20" s="50">
        <f>+F20-B20</f>
        <v>0</v>
      </c>
      <c r="E20" s="50"/>
      <c r="F20" s="50">
        <f>+'Approved FY 17'!$B$15</f>
        <v>56.97</v>
      </c>
      <c r="G20" s="51"/>
      <c r="H20" s="52">
        <f t="shared" si="1"/>
        <v>0</v>
      </c>
    </row>
    <row r="21" spans="1:9" ht="15">
      <c r="A21" s="53" t="s">
        <v>58</v>
      </c>
      <c r="B21" s="50">
        <f>+'Approved FY 16'!$B$15</f>
        <v>16.07</v>
      </c>
      <c r="C21" s="50"/>
      <c r="D21" s="50">
        <f>+F21-B21</f>
        <v>0</v>
      </c>
      <c r="E21" s="50"/>
      <c r="F21" s="50">
        <f>+'Approved FY 17'!$B$16</f>
        <v>16.07</v>
      </c>
      <c r="G21" s="51"/>
      <c r="H21" s="52">
        <f t="shared" si="1"/>
        <v>0</v>
      </c>
    </row>
    <row r="22" spans="1:9" ht="15">
      <c r="A22" s="49" t="s">
        <v>5</v>
      </c>
      <c r="B22" s="50"/>
      <c r="C22" s="50"/>
      <c r="D22" s="50"/>
      <c r="E22" s="50"/>
      <c r="F22" s="50"/>
      <c r="G22" s="51"/>
      <c r="H22" s="52"/>
    </row>
    <row r="23" spans="1:9" ht="15.75" customHeight="1">
      <c r="A23" s="54" t="s">
        <v>25</v>
      </c>
      <c r="B23" s="50">
        <f>+'Approved FY 16'!$B$21</f>
        <v>166.56</v>
      </c>
      <c r="C23" s="50"/>
      <c r="D23" s="50">
        <f>+F23-B23</f>
        <v>0</v>
      </c>
      <c r="E23" s="50"/>
      <c r="F23" s="50">
        <f>+'Approved FY 17'!$B$22</f>
        <v>166.56</v>
      </c>
      <c r="G23" s="51"/>
      <c r="H23" s="52">
        <f t="shared" ref="H23:H25" si="2">IFERROR(D23/B23,0)</f>
        <v>0</v>
      </c>
    </row>
    <row r="24" spans="1:9" ht="15.75" customHeight="1">
      <c r="A24" s="54" t="s">
        <v>84</v>
      </c>
      <c r="B24" s="50">
        <f>+'Approved FY 16'!B22</f>
        <v>0</v>
      </c>
      <c r="C24" s="50"/>
      <c r="D24" s="50">
        <f>+F24-B24</f>
        <v>35.03</v>
      </c>
      <c r="E24" s="50"/>
      <c r="F24" s="50">
        <f>'Approved FY 17'!B23</f>
        <v>35.03</v>
      </c>
      <c r="G24" s="51"/>
      <c r="H24" s="52">
        <v>1</v>
      </c>
    </row>
    <row r="25" spans="1:9" ht="15">
      <c r="A25" s="15" t="s">
        <v>14</v>
      </c>
      <c r="B25" s="55">
        <f>+'Approved FY 16'!$B$20</f>
        <v>44.24</v>
      </c>
      <c r="C25" s="55"/>
      <c r="D25" s="55">
        <f>+F25-B25</f>
        <v>0</v>
      </c>
      <c r="E25" s="55"/>
      <c r="F25" s="50">
        <f>+'Approved FY 17'!$B$21</f>
        <v>44.24</v>
      </c>
      <c r="G25" s="56"/>
      <c r="H25" s="52">
        <f t="shared" si="2"/>
        <v>0</v>
      </c>
    </row>
    <row r="26" spans="1:9" ht="15">
      <c r="A26" s="18" t="s">
        <v>6</v>
      </c>
      <c r="B26" s="57"/>
      <c r="C26" s="57"/>
      <c r="D26" s="57"/>
      <c r="E26" s="57"/>
      <c r="F26" s="50"/>
      <c r="G26" s="22"/>
      <c r="H26" s="52"/>
    </row>
    <row r="27" spans="1:9" ht="15">
      <c r="A27" s="2" t="s">
        <v>55</v>
      </c>
      <c r="B27" s="57">
        <f>+'Approved FY 16'!$B$25</f>
        <v>102.07</v>
      </c>
      <c r="C27" s="57"/>
      <c r="D27" s="57">
        <f>+F27-B27</f>
        <v>0</v>
      </c>
      <c r="E27" s="57"/>
      <c r="F27" s="50">
        <f>+'Approved FY 17'!$B$26</f>
        <v>102.07</v>
      </c>
      <c r="G27" s="22"/>
      <c r="H27" s="52">
        <f t="shared" ref="H27:H29" si="3">IFERROR(D27/B27,0)</f>
        <v>0</v>
      </c>
    </row>
    <row r="28" spans="1:9" ht="15">
      <c r="A28" s="2" t="s">
        <v>130</v>
      </c>
      <c r="B28" s="57">
        <f>+'Approved FY 16'!$B$26</f>
        <v>76.209999999999994</v>
      </c>
      <c r="C28" s="57"/>
      <c r="D28" s="57">
        <f>+F28-B28</f>
        <v>0</v>
      </c>
      <c r="E28" s="57"/>
      <c r="F28" s="50">
        <f>+'Approved FY 17'!$B$27</f>
        <v>76.209999999999994</v>
      </c>
      <c r="G28" s="22"/>
      <c r="H28" s="52">
        <f t="shared" si="3"/>
        <v>0</v>
      </c>
    </row>
    <row r="29" spans="1:9" ht="15">
      <c r="A29" s="2" t="s">
        <v>120</v>
      </c>
      <c r="B29" s="57">
        <f>+'Approved FY 16'!$B$27</f>
        <v>9.2100000000000009</v>
      </c>
      <c r="C29" s="57"/>
      <c r="D29" s="57">
        <f>+F29-B29</f>
        <v>0</v>
      </c>
      <c r="E29" s="57"/>
      <c r="F29" s="50">
        <f>+'Approved FY 17'!$B$28</f>
        <v>9.2100000000000009</v>
      </c>
      <c r="G29" s="22"/>
      <c r="H29" s="52">
        <f t="shared" si="3"/>
        <v>0</v>
      </c>
    </row>
    <row r="30" spans="1:9" ht="15">
      <c r="A30" s="18" t="s">
        <v>59</v>
      </c>
      <c r="B30" s="58"/>
      <c r="C30" s="58"/>
      <c r="D30" s="58"/>
      <c r="E30" s="58"/>
      <c r="F30" s="50"/>
      <c r="G30" s="59"/>
      <c r="H30" s="52"/>
    </row>
    <row r="31" spans="1:9" ht="15">
      <c r="A31" s="15" t="s">
        <v>60</v>
      </c>
      <c r="B31" s="58">
        <f>+'Approved FY 16'!$B$6</f>
        <v>7.49</v>
      </c>
      <c r="C31" s="58"/>
      <c r="D31" s="58">
        <f t="shared" ref="D31:D40" si="4">+F31-B31</f>
        <v>0</v>
      </c>
      <c r="E31" s="57"/>
      <c r="F31" s="50">
        <f>+'Approved FY 17'!$B$6</f>
        <v>7.49</v>
      </c>
      <c r="G31" s="22"/>
      <c r="H31" s="52">
        <f t="shared" ref="H31:H40" si="5">IFERROR(D31/B31,0)</f>
        <v>0</v>
      </c>
    </row>
    <row r="32" spans="1:9" ht="15.75" customHeight="1">
      <c r="A32" s="15" t="s">
        <v>4</v>
      </c>
      <c r="B32" s="50">
        <f>+'Approved FY 16'!$B$16</f>
        <v>31.22</v>
      </c>
      <c r="C32" s="50"/>
      <c r="D32" s="50">
        <f t="shared" si="4"/>
        <v>0</v>
      </c>
      <c r="E32" s="50"/>
      <c r="F32" s="50">
        <f>+'Approved FY 17'!$B$17</f>
        <v>31.22</v>
      </c>
      <c r="G32" s="51"/>
      <c r="H32" s="52">
        <f t="shared" si="5"/>
        <v>0</v>
      </c>
      <c r="I32" s="60"/>
    </row>
    <row r="33" spans="1:9" ht="15.75" customHeight="1">
      <c r="A33" s="15" t="s">
        <v>32</v>
      </c>
      <c r="B33" s="50">
        <f>+'Approved FY 16'!$B$17</f>
        <v>0.48</v>
      </c>
      <c r="C33" s="57"/>
      <c r="D33" s="57">
        <f t="shared" si="4"/>
        <v>0</v>
      </c>
      <c r="E33" s="57"/>
      <c r="F33" s="50">
        <f>+'Approved FY 17'!$B$18</f>
        <v>0.48</v>
      </c>
      <c r="G33" s="22"/>
      <c r="H33" s="52">
        <f t="shared" si="5"/>
        <v>0</v>
      </c>
    </row>
    <row r="34" spans="1:9" ht="15">
      <c r="A34" s="15" t="s">
        <v>15</v>
      </c>
      <c r="B34" s="50">
        <f>+'Approved FY 16'!$B$18</f>
        <v>7.34</v>
      </c>
      <c r="C34" s="57"/>
      <c r="D34" s="57">
        <f t="shared" si="4"/>
        <v>0</v>
      </c>
      <c r="E34" s="57"/>
      <c r="F34" s="50">
        <f>+'Approved FY 17'!$B$19</f>
        <v>7.34</v>
      </c>
      <c r="G34" s="22"/>
      <c r="H34" s="52">
        <f t="shared" si="5"/>
        <v>0</v>
      </c>
    </row>
    <row r="35" spans="1:9" ht="15.75" customHeight="1">
      <c r="A35" s="15" t="s">
        <v>16</v>
      </c>
      <c r="B35" s="55">
        <f>+'Approved FY 16'!$B$23</f>
        <v>4.25</v>
      </c>
      <c r="C35" s="55"/>
      <c r="D35" s="55">
        <f t="shared" si="4"/>
        <v>0</v>
      </c>
      <c r="E35" s="55"/>
      <c r="F35" s="50">
        <f>+'Approved FY 17'!$B$24</f>
        <v>4.25</v>
      </c>
      <c r="G35" s="61"/>
      <c r="H35" s="52">
        <f t="shared" si="5"/>
        <v>0</v>
      </c>
      <c r="I35" s="60"/>
    </row>
    <row r="36" spans="1:9" ht="15">
      <c r="A36" s="15" t="s">
        <v>13</v>
      </c>
      <c r="B36" s="57">
        <f>+'Approved FY 16'!$B$28</f>
        <v>5.4</v>
      </c>
      <c r="C36" s="57"/>
      <c r="D36" s="57">
        <f t="shared" si="4"/>
        <v>0</v>
      </c>
      <c r="E36" s="57"/>
      <c r="F36" s="50">
        <f>+'Approved FY 17'!$B$29</f>
        <v>5.4</v>
      </c>
      <c r="G36" s="22"/>
      <c r="H36" s="52">
        <f t="shared" si="5"/>
        <v>0</v>
      </c>
    </row>
    <row r="37" spans="1:9" ht="15">
      <c r="A37" s="115" t="s">
        <v>119</v>
      </c>
      <c r="B37" s="57">
        <f>+'Approved FY 16'!B29</f>
        <v>5.34</v>
      </c>
      <c r="C37" s="57"/>
      <c r="D37" s="57">
        <f t="shared" si="4"/>
        <v>0.61000000000000032</v>
      </c>
      <c r="E37" s="57"/>
      <c r="F37" s="50">
        <f>+'Approved FY 17'!$B$30</f>
        <v>5.95</v>
      </c>
      <c r="G37" s="22"/>
      <c r="H37" s="116">
        <f>IFERROR(D37/B37,1)</f>
        <v>0.11423220973782777</v>
      </c>
    </row>
    <row r="38" spans="1:9" ht="15">
      <c r="A38" s="15" t="s">
        <v>35</v>
      </c>
      <c r="B38" s="57">
        <f>+'Approved FY 16'!$B$30</f>
        <v>13.7</v>
      </c>
      <c r="C38" s="57"/>
      <c r="D38" s="57">
        <f t="shared" si="4"/>
        <v>0</v>
      </c>
      <c r="E38" s="57"/>
      <c r="F38" s="50">
        <f>+'Approved FY 17'!$B$31</f>
        <v>13.7</v>
      </c>
      <c r="G38" s="22"/>
      <c r="H38" s="52">
        <f t="shared" si="5"/>
        <v>0</v>
      </c>
    </row>
    <row r="39" spans="1:9" ht="15">
      <c r="A39" s="15" t="s">
        <v>36</v>
      </c>
      <c r="B39" s="57">
        <f>+'Approved FY 16'!$B$31</f>
        <v>18.16</v>
      </c>
      <c r="C39" s="57"/>
      <c r="D39" s="57">
        <f t="shared" si="4"/>
        <v>0</v>
      </c>
      <c r="E39" s="57"/>
      <c r="F39" s="50">
        <f>+'Approved FY 17'!$B$32</f>
        <v>18.16</v>
      </c>
      <c r="G39" s="22"/>
      <c r="H39" s="52">
        <f t="shared" si="5"/>
        <v>0</v>
      </c>
    </row>
    <row r="40" spans="1:9" ht="15">
      <c r="A40" s="15" t="s">
        <v>12</v>
      </c>
      <c r="B40" s="62">
        <f>+'Approved FY 16'!$B$32</f>
        <v>7.26</v>
      </c>
      <c r="C40" s="58"/>
      <c r="D40" s="62">
        <f t="shared" si="4"/>
        <v>0</v>
      </c>
      <c r="E40" s="57"/>
      <c r="F40" s="63">
        <f>+'Approved FY 17'!$B$33</f>
        <v>7.26</v>
      </c>
      <c r="G40" s="22"/>
      <c r="H40" s="119">
        <f t="shared" si="5"/>
        <v>0</v>
      </c>
    </row>
    <row r="41" spans="1:9" ht="15">
      <c r="A41" s="15"/>
      <c r="B41" s="58"/>
      <c r="C41" s="58"/>
      <c r="D41" s="58"/>
      <c r="E41" s="57"/>
      <c r="F41" s="50"/>
      <c r="G41" s="22"/>
      <c r="H41" s="52"/>
    </row>
    <row r="42" spans="1:9" ht="15">
      <c r="A42" s="64" t="s">
        <v>7</v>
      </c>
      <c r="B42" s="57">
        <f>SUM(B12:B40)</f>
        <v>792.49000000000024</v>
      </c>
      <c r="C42" s="57"/>
      <c r="D42" s="57">
        <f>SUM(D12:D40)</f>
        <v>39.4</v>
      </c>
      <c r="E42" s="57"/>
      <c r="F42" s="50">
        <f>SUM(F12:F40)</f>
        <v>831.89000000000021</v>
      </c>
      <c r="G42" s="22"/>
      <c r="H42" s="52">
        <f>IFERROR(D42/B42,0)</f>
        <v>4.9716715668336492E-2</v>
      </c>
    </row>
    <row r="43" spans="1:9" ht="15">
      <c r="A43" s="18" t="s">
        <v>8</v>
      </c>
      <c r="B43" s="57">
        <f>+'Approved FY 16'!$B$36</f>
        <v>25</v>
      </c>
      <c r="C43" s="57"/>
      <c r="D43" s="57">
        <f>+F43-B43</f>
        <v>0</v>
      </c>
      <c r="E43" s="57"/>
      <c r="F43" s="50">
        <f>+'Approved FY 17'!$B$37</f>
        <v>25</v>
      </c>
      <c r="G43" s="22"/>
      <c r="H43" s="52">
        <f t="shared" ref="H43:H44" si="6">IFERROR(D43/B43,0)</f>
        <v>0</v>
      </c>
    </row>
    <row r="44" spans="1:9" ht="15">
      <c r="A44" s="18" t="s">
        <v>61</v>
      </c>
      <c r="B44" s="62">
        <f>+'Approved FY 16'!$B$35</f>
        <v>311.25</v>
      </c>
      <c r="C44" s="58"/>
      <c r="D44" s="62">
        <f>+F44-B44</f>
        <v>0</v>
      </c>
      <c r="E44" s="57"/>
      <c r="F44" s="63">
        <f>+'Approved FY 17'!$B$36</f>
        <v>311.25</v>
      </c>
      <c r="G44" s="22"/>
      <c r="H44" s="119">
        <f t="shared" si="6"/>
        <v>0</v>
      </c>
    </row>
    <row r="45" spans="1:9" ht="15">
      <c r="A45" s="18"/>
      <c r="B45" s="57"/>
      <c r="C45" s="57"/>
      <c r="D45" s="57"/>
      <c r="E45" s="57"/>
      <c r="F45" s="50"/>
      <c r="G45" s="22"/>
      <c r="H45" s="52"/>
    </row>
    <row r="46" spans="1:9" ht="15">
      <c r="A46" s="18" t="s">
        <v>38</v>
      </c>
      <c r="B46" s="57">
        <f>SUM(B42:B44)</f>
        <v>1128.7400000000002</v>
      </c>
      <c r="C46" s="57"/>
      <c r="D46" s="57">
        <f>SUM(D42:D44)</f>
        <v>39.4</v>
      </c>
      <c r="E46" s="57"/>
      <c r="F46" s="50">
        <f>SUM(F42:F44)</f>
        <v>1168.1400000000003</v>
      </c>
      <c r="G46" s="22"/>
      <c r="H46" s="52">
        <f t="shared" ref="H46" si="7">D46/B46</f>
        <v>3.4906178570795747E-2</v>
      </c>
    </row>
    <row r="47" spans="1:9" ht="15">
      <c r="A47" s="18"/>
      <c r="B47" s="57"/>
      <c r="C47" s="57"/>
      <c r="D47" s="57"/>
      <c r="E47" s="57"/>
      <c r="F47" s="50"/>
      <c r="G47" s="22"/>
      <c r="H47" s="52"/>
    </row>
    <row r="48" spans="1:9" ht="15">
      <c r="A48" s="65" t="s">
        <v>39</v>
      </c>
      <c r="B48" s="57"/>
      <c r="C48" s="57"/>
      <c r="D48" s="57"/>
      <c r="E48" s="57"/>
      <c r="F48" s="50"/>
      <c r="G48" s="22"/>
      <c r="H48" s="52"/>
    </row>
    <row r="49" spans="1:8" ht="15">
      <c r="A49" s="65" t="s">
        <v>147</v>
      </c>
      <c r="B49" s="57">
        <f>+'Approved FY 16'!D6</f>
        <v>0</v>
      </c>
      <c r="C49" s="57"/>
      <c r="D49" s="57">
        <f t="shared" ref="D49:D55" si="8">+F49-B49</f>
        <v>3.15</v>
      </c>
      <c r="E49" s="57"/>
      <c r="F49" s="50">
        <f>+'Approved FY 17'!D6</f>
        <v>3.15</v>
      </c>
      <c r="G49" s="22"/>
      <c r="H49" s="52">
        <v>1</v>
      </c>
    </row>
    <row r="50" spans="1:8" ht="15">
      <c r="A50" s="49" t="s">
        <v>10</v>
      </c>
      <c r="B50" s="57">
        <f>+'Approved FY 16'!$D$7</f>
        <v>29.62</v>
      </c>
      <c r="C50" s="57"/>
      <c r="D50" s="57">
        <f t="shared" si="8"/>
        <v>-19.350000000000001</v>
      </c>
      <c r="E50" s="57"/>
      <c r="F50" s="50">
        <f>+'Approved FY 17'!$D$7</f>
        <v>10.27</v>
      </c>
      <c r="G50" s="22"/>
      <c r="H50" s="52">
        <f>IFERROR(D50/B50,0)</f>
        <v>-0.65327481431465229</v>
      </c>
    </row>
    <row r="51" spans="1:8" ht="15.75" customHeight="1">
      <c r="A51" s="54" t="s">
        <v>178</v>
      </c>
      <c r="B51" s="57">
        <v>0</v>
      </c>
      <c r="C51" s="57"/>
      <c r="D51" s="57">
        <f t="shared" si="8"/>
        <v>7.9</v>
      </c>
      <c r="E51" s="57"/>
      <c r="F51" s="50">
        <f>+'Approved FY 17'!D8</f>
        <v>7.9</v>
      </c>
      <c r="G51" s="22"/>
      <c r="H51" s="52">
        <v>1</v>
      </c>
    </row>
    <row r="52" spans="1:8" ht="15">
      <c r="A52" s="49" t="s">
        <v>4</v>
      </c>
      <c r="B52" s="57">
        <f>+'Approved FY 16'!D16</f>
        <v>0</v>
      </c>
      <c r="C52" s="57"/>
      <c r="D52" s="57">
        <f t="shared" si="8"/>
        <v>31.22</v>
      </c>
      <c r="E52" s="57"/>
      <c r="F52" s="50">
        <f>+'Approved FY 17'!D17</f>
        <v>31.22</v>
      </c>
      <c r="G52" s="22"/>
      <c r="H52" s="52">
        <v>1</v>
      </c>
    </row>
    <row r="53" spans="1:8" ht="15">
      <c r="A53" s="49" t="s">
        <v>32</v>
      </c>
      <c r="B53" s="57">
        <f>+'Approved FY 16'!D17</f>
        <v>0</v>
      </c>
      <c r="C53" s="57"/>
      <c r="D53" s="57">
        <f t="shared" si="8"/>
        <v>0.2</v>
      </c>
      <c r="E53" s="57"/>
      <c r="F53" s="50">
        <f>+'Approved FY 17'!D18</f>
        <v>0.2</v>
      </c>
      <c r="G53" s="22"/>
      <c r="H53" s="52">
        <v>1</v>
      </c>
    </row>
    <row r="54" spans="1:8" ht="15">
      <c r="A54" s="49" t="s">
        <v>15</v>
      </c>
      <c r="B54" s="57">
        <f>+'Approved FY 16'!D18</f>
        <v>0</v>
      </c>
      <c r="C54" s="57"/>
      <c r="D54" s="57">
        <f t="shared" si="8"/>
        <v>7.34</v>
      </c>
      <c r="E54" s="57"/>
      <c r="F54" s="50">
        <f>+'Approved FY 17'!D19</f>
        <v>7.34</v>
      </c>
      <c r="G54" s="22"/>
      <c r="H54" s="52">
        <v>1</v>
      </c>
    </row>
    <row r="55" spans="1:8" ht="15">
      <c r="A55" s="49" t="s">
        <v>149</v>
      </c>
      <c r="B55" s="57">
        <f>+'Approved FY 16'!D23</f>
        <v>0</v>
      </c>
      <c r="C55" s="57"/>
      <c r="D55" s="57">
        <f t="shared" si="8"/>
        <v>1.79</v>
      </c>
      <c r="E55" s="57"/>
      <c r="F55" s="50">
        <f>+'Approved FY 17'!D24</f>
        <v>1.79</v>
      </c>
      <c r="G55" s="22"/>
      <c r="H55" s="52">
        <v>1</v>
      </c>
    </row>
    <row r="56" spans="1:8" ht="15">
      <c r="A56" s="49" t="s">
        <v>6</v>
      </c>
      <c r="B56" s="57"/>
      <c r="C56" s="57"/>
      <c r="D56" s="57"/>
      <c r="E56" s="57"/>
      <c r="F56" s="50"/>
      <c r="G56" s="22"/>
      <c r="H56" s="52"/>
    </row>
    <row r="57" spans="1:8" ht="15">
      <c r="A57" s="81" t="s">
        <v>11</v>
      </c>
      <c r="B57" s="57">
        <f>+'Approved FY 16'!$D$25</f>
        <v>60.24</v>
      </c>
      <c r="C57" s="57"/>
      <c r="D57" s="57">
        <f>+F57-B57</f>
        <v>-17.370000000000005</v>
      </c>
      <c r="E57" s="57"/>
      <c r="F57" s="50">
        <f>+'Approved FY 17'!$D$26</f>
        <v>42.87</v>
      </c>
      <c r="G57" s="22"/>
      <c r="H57" s="52">
        <f t="shared" ref="H57:H65" si="9">IFERROR(D57/B57,0)</f>
        <v>-0.28834661354581681</v>
      </c>
    </row>
    <row r="58" spans="1:8" ht="15">
      <c r="A58" s="81" t="s">
        <v>88</v>
      </c>
      <c r="B58" s="57">
        <f>+'Approved FY 16'!$D$26</f>
        <v>39</v>
      </c>
      <c r="C58" s="57"/>
      <c r="D58" s="57">
        <f>+F58-B58</f>
        <v>-6.990000000000002</v>
      </c>
      <c r="E58" s="57"/>
      <c r="F58" s="50">
        <f>+'Approved FY 17'!$D$27</f>
        <v>32.01</v>
      </c>
      <c r="G58" s="22"/>
      <c r="H58" s="52">
        <f t="shared" si="9"/>
        <v>-0.17923076923076928</v>
      </c>
    </row>
    <row r="59" spans="1:8" ht="15">
      <c r="A59" s="81" t="s">
        <v>121</v>
      </c>
      <c r="B59" s="57">
        <f>+'Approved FY 16'!D27</f>
        <v>0</v>
      </c>
      <c r="C59" s="57"/>
      <c r="D59" s="57">
        <f t="shared" ref="D59:D64" si="10">+F59-B59</f>
        <v>3.87</v>
      </c>
      <c r="E59" s="57"/>
      <c r="F59" s="50">
        <f>+'Approved FY 17'!D28</f>
        <v>3.87</v>
      </c>
      <c r="G59" s="22"/>
      <c r="H59" s="52">
        <v>1</v>
      </c>
    </row>
    <row r="60" spans="1:8" ht="15">
      <c r="A60" s="121" t="s">
        <v>13</v>
      </c>
      <c r="B60" s="57">
        <f>+'Approved FY 16'!D28</f>
        <v>0</v>
      </c>
      <c r="C60" s="57"/>
      <c r="D60" s="57">
        <f t="shared" si="10"/>
        <v>2.27</v>
      </c>
      <c r="E60" s="57"/>
      <c r="F60" s="50">
        <f>+'Approved FY 17'!D29</f>
        <v>2.27</v>
      </c>
      <c r="G60" s="22"/>
      <c r="H60" s="52">
        <v>1</v>
      </c>
    </row>
    <row r="61" spans="1:8" ht="15">
      <c r="A61" s="121" t="s">
        <v>119</v>
      </c>
      <c r="B61" s="57">
        <f>+'Approved FY 16'!D29</f>
        <v>0</v>
      </c>
      <c r="C61" s="57"/>
      <c r="D61" s="57">
        <f t="shared" si="10"/>
        <v>2.5</v>
      </c>
      <c r="E61" s="57"/>
      <c r="F61" s="50">
        <f>+'Approved FY 17'!D30</f>
        <v>2.5</v>
      </c>
      <c r="G61" s="22"/>
      <c r="H61" s="52">
        <v>1</v>
      </c>
    </row>
    <row r="62" spans="1:8" ht="15">
      <c r="A62" s="121" t="s">
        <v>36</v>
      </c>
      <c r="B62" s="57">
        <f>+'Approved FY 16'!D31</f>
        <v>0</v>
      </c>
      <c r="C62" s="57"/>
      <c r="D62" s="57">
        <f t="shared" si="10"/>
        <v>7.63</v>
      </c>
      <c r="E62" s="57"/>
      <c r="F62" s="50">
        <f>+'Approved FY 17'!D32</f>
        <v>7.63</v>
      </c>
      <c r="G62" s="22"/>
      <c r="H62" s="52">
        <v>1</v>
      </c>
    </row>
    <row r="63" spans="1:8" ht="15">
      <c r="A63" s="121" t="s">
        <v>12</v>
      </c>
      <c r="B63" s="57">
        <f>+'Approved FY 16'!D32</f>
        <v>0</v>
      </c>
      <c r="C63" s="57"/>
      <c r="D63" s="57">
        <f t="shared" si="10"/>
        <v>3.05</v>
      </c>
      <c r="E63" s="57"/>
      <c r="F63" s="50">
        <f>+'Approved FY 17'!D33</f>
        <v>3.05</v>
      </c>
      <c r="G63" s="22"/>
      <c r="H63" s="52">
        <v>1</v>
      </c>
    </row>
    <row r="64" spans="1:8" ht="15">
      <c r="A64" s="18" t="s">
        <v>8</v>
      </c>
      <c r="B64" s="57">
        <f>+'Approved FY 16'!$D$36</f>
        <v>25</v>
      </c>
      <c r="C64" s="57"/>
      <c r="D64" s="57">
        <f t="shared" si="10"/>
        <v>0</v>
      </c>
      <c r="E64" s="57"/>
      <c r="F64" s="50">
        <f>+'Approved FY 17'!D37</f>
        <v>25</v>
      </c>
      <c r="G64" s="22"/>
      <c r="H64" s="52">
        <f t="shared" si="9"/>
        <v>0</v>
      </c>
    </row>
    <row r="65" spans="1:8" ht="15">
      <c r="A65" s="18" t="s">
        <v>62</v>
      </c>
      <c r="B65" s="62">
        <f>+'Approved FY 16'!$D$35</f>
        <v>103.75</v>
      </c>
      <c r="C65" s="58"/>
      <c r="D65" s="62">
        <f>+F65-B65</f>
        <v>0</v>
      </c>
      <c r="E65" s="57"/>
      <c r="F65" s="63">
        <f>+'Approved FY 17'!D36</f>
        <v>103.75</v>
      </c>
      <c r="G65" s="22"/>
      <c r="H65" s="119">
        <f t="shared" si="9"/>
        <v>0</v>
      </c>
    </row>
    <row r="66" spans="1:8" ht="6.75" customHeight="1">
      <c r="A66" s="18"/>
      <c r="B66" s="57"/>
      <c r="C66" s="57"/>
      <c r="D66" s="57"/>
      <c r="E66" s="57"/>
      <c r="F66" s="50"/>
      <c r="G66" s="22"/>
      <c r="H66" s="52"/>
    </row>
    <row r="67" spans="1:8" ht="15">
      <c r="A67" s="18" t="s">
        <v>41</v>
      </c>
      <c r="B67" s="57">
        <f>SUM(B49:B65)</f>
        <v>257.61</v>
      </c>
      <c r="C67" s="57"/>
      <c r="D67" s="57">
        <f t="shared" ref="D67:F67" si="11">SUM(D49:D65)</f>
        <v>27.209999999999987</v>
      </c>
      <c r="E67" s="57"/>
      <c r="F67" s="57">
        <f t="shared" si="11"/>
        <v>284.82000000000005</v>
      </c>
      <c r="G67" s="22"/>
      <c r="H67" s="52">
        <f>IFERROR(D67/B67,0)</f>
        <v>0.10562478164667514</v>
      </c>
    </row>
    <row r="69" spans="1:8" ht="15">
      <c r="A69" s="1" t="s">
        <v>63</v>
      </c>
      <c r="B69" s="1"/>
      <c r="C69" s="1"/>
      <c r="D69" s="1"/>
      <c r="E69" s="1"/>
      <c r="F69" s="1"/>
      <c r="G69" s="1"/>
      <c r="H69" s="1"/>
    </row>
    <row r="70" spans="1:8" ht="15">
      <c r="A70" s="1" t="s">
        <v>64</v>
      </c>
      <c r="B70" s="1"/>
      <c r="C70" s="1"/>
      <c r="D70" s="1"/>
      <c r="E70" s="1"/>
      <c r="F70" s="1"/>
      <c r="G70" s="1"/>
      <c r="H70" s="1"/>
    </row>
    <row r="71" spans="1:8" ht="15">
      <c r="A71" s="1" t="s">
        <v>153</v>
      </c>
    </row>
    <row r="72" spans="1:8" ht="15">
      <c r="A72" s="80" t="s">
        <v>180</v>
      </c>
    </row>
  </sheetData>
  <mergeCells count="5">
    <mergeCell ref="A4:H4"/>
    <mergeCell ref="A5:H5"/>
    <mergeCell ref="A6:H6"/>
    <mergeCell ref="A7:H7"/>
    <mergeCell ref="A8:H8"/>
  </mergeCells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B33" sqref="B33"/>
    </sheetView>
  </sheetViews>
  <sheetFormatPr baseColWidth="10" defaultColWidth="8.83203125" defaultRowHeight="14" x14ac:dyDescent="0"/>
  <cols>
    <col min="1" max="1" width="56" customWidth="1"/>
    <col min="2" max="2" width="12.33203125" customWidth="1"/>
    <col min="3" max="3" width="2.83203125" customWidth="1"/>
    <col min="4" max="4" width="12.6640625" customWidth="1"/>
    <col min="5" max="5" width="3.1640625" customWidth="1"/>
    <col min="6" max="6" width="12.33203125" customWidth="1"/>
    <col min="7" max="7" width="3.1640625" customWidth="1"/>
    <col min="8" max="8" width="11.33203125" customWidth="1"/>
    <col min="10" max="10" width="10.6640625" customWidth="1"/>
  </cols>
  <sheetData>
    <row r="1" spans="1:9">
      <c r="A1" s="4" t="s">
        <v>17</v>
      </c>
    </row>
    <row r="2" spans="1:9">
      <c r="A2" s="4" t="str">
        <f>'BOG Fall Spring On'!A2</f>
        <v>Board of Governors Meeting - May 5-6, 2016</v>
      </c>
    </row>
    <row r="3" spans="1:9">
      <c r="A3" s="5" t="str">
        <f>'BOG Fall Spring On'!A3</f>
        <v>Final</v>
      </c>
    </row>
    <row r="4" spans="1:9" ht="16.25" customHeight="1">
      <c r="A4" s="6" t="s">
        <v>18</v>
      </c>
      <c r="B4" s="6"/>
      <c r="C4" s="6"/>
      <c r="D4" s="6"/>
      <c r="E4" s="6"/>
      <c r="F4" s="6"/>
      <c r="G4" s="6"/>
      <c r="H4" s="6"/>
      <c r="I4" s="3"/>
    </row>
    <row r="5" spans="1:9" ht="16.25" customHeight="1">
      <c r="A5" s="6" t="s">
        <v>19</v>
      </c>
      <c r="B5" s="6"/>
      <c r="C5" s="6"/>
      <c r="D5" s="6"/>
      <c r="E5" s="6"/>
      <c r="F5" s="6"/>
      <c r="G5" s="6"/>
      <c r="H5" s="6"/>
      <c r="I5" s="3"/>
    </row>
    <row r="6" spans="1:9" ht="16.25" customHeight="1">
      <c r="A6" s="6" t="s">
        <v>20</v>
      </c>
      <c r="B6" s="6"/>
      <c r="C6" s="6"/>
      <c r="D6" s="6"/>
      <c r="E6" s="6"/>
      <c r="F6" s="6"/>
      <c r="G6" s="6"/>
      <c r="H6" s="6"/>
      <c r="I6" s="3"/>
    </row>
    <row r="7" spans="1:9" ht="16.25" customHeight="1">
      <c r="A7" s="143" t="str">
        <f>'BOG Fall Spring On'!A7</f>
        <v>PER SEMESTER FOR ACADEMIC YEAR 2016-17</v>
      </c>
      <c r="B7" s="143"/>
      <c r="C7" s="143"/>
      <c r="D7" s="143"/>
      <c r="E7" s="143"/>
      <c r="F7" s="143"/>
      <c r="G7" s="143"/>
      <c r="H7" s="143"/>
      <c r="I7" s="3"/>
    </row>
    <row r="8" spans="1:9" ht="16.25" customHeight="1">
      <c r="A8" s="143" t="s">
        <v>44</v>
      </c>
      <c r="B8" s="143"/>
      <c r="C8" s="143"/>
      <c r="D8" s="143"/>
      <c r="E8" s="143"/>
      <c r="F8" s="143"/>
      <c r="G8" s="143"/>
      <c r="H8" s="143"/>
      <c r="I8" s="3"/>
    </row>
    <row r="9" spans="1:9" ht="16.25" customHeight="1">
      <c r="A9" s="143"/>
      <c r="B9" s="143"/>
      <c r="C9" s="143"/>
      <c r="D9" s="143"/>
      <c r="E9" s="143"/>
      <c r="F9" s="143"/>
      <c r="G9" s="143"/>
      <c r="H9" s="143"/>
      <c r="I9" s="3"/>
    </row>
    <row r="10" spans="1:9" ht="45">
      <c r="A10" s="7"/>
      <c r="B10" s="9" t="str">
        <f>'BOG Fall Spring On'!B10</f>
        <v>2015-16 Approved Fees</v>
      </c>
      <c r="C10" s="9"/>
      <c r="D10" s="9" t="str">
        <f>'BOG Fall Spring On'!D10</f>
        <v>2016-17 Proposed Changes</v>
      </c>
      <c r="E10" s="9"/>
      <c r="F10" s="9" t="str">
        <f>'BOG Fall Spring On'!F10</f>
        <v>2016-17 Proposed Fees</v>
      </c>
      <c r="G10" s="9"/>
      <c r="H10" s="10" t="s">
        <v>22</v>
      </c>
      <c r="I10" s="7"/>
    </row>
    <row r="11" spans="1:9" ht="16.25" customHeight="1">
      <c r="A11" s="11" t="s">
        <v>23</v>
      </c>
      <c r="B11" s="7"/>
      <c r="C11" s="7"/>
      <c r="D11" s="7"/>
      <c r="E11" s="7"/>
      <c r="F11" s="7"/>
      <c r="G11" s="7"/>
      <c r="H11" s="7"/>
      <c r="I11" s="7"/>
    </row>
    <row r="12" spans="1:9" ht="16.25" customHeight="1">
      <c r="A12" s="11" t="s">
        <v>156</v>
      </c>
      <c r="B12" s="12">
        <f>+'Approved FY 16'!C6</f>
        <v>0</v>
      </c>
      <c r="C12" s="7"/>
      <c r="D12" s="12">
        <f>+F12-B12</f>
        <v>3.75</v>
      </c>
      <c r="E12" s="7"/>
      <c r="F12" s="12">
        <f>+'Approved FY 17'!C6</f>
        <v>3.75</v>
      </c>
      <c r="G12" s="7"/>
      <c r="H12" s="14">
        <v>1</v>
      </c>
      <c r="I12" s="7"/>
    </row>
    <row r="13" spans="1:9" ht="16.25" customHeight="1">
      <c r="A13" s="11" t="s">
        <v>157</v>
      </c>
      <c r="B13" s="12">
        <f>+'Approved FY 16'!C7</f>
        <v>0</v>
      </c>
      <c r="C13" s="7"/>
      <c r="D13" s="12">
        <f>+F13-B13</f>
        <v>12.23</v>
      </c>
      <c r="E13" s="7"/>
      <c r="F13" s="12">
        <f>+'Approved FY 17'!C7</f>
        <v>12.23</v>
      </c>
      <c r="G13" s="7"/>
      <c r="H13" s="14">
        <v>1</v>
      </c>
      <c r="I13" s="7"/>
    </row>
    <row r="14" spans="1:9" ht="16.25" customHeight="1">
      <c r="A14" s="54" t="s">
        <v>179</v>
      </c>
      <c r="B14" s="12">
        <v>0</v>
      </c>
      <c r="C14" s="7"/>
      <c r="D14" s="12">
        <f>+F14-B14</f>
        <v>9.4</v>
      </c>
      <c r="E14" s="7"/>
      <c r="F14" s="12">
        <f>+'Approved FY 17'!C8</f>
        <v>9.4</v>
      </c>
      <c r="G14" s="7"/>
      <c r="H14" s="14">
        <v>1</v>
      </c>
      <c r="I14" s="7"/>
    </row>
    <row r="15" spans="1:9" ht="16.25" customHeight="1">
      <c r="A15" s="11" t="s">
        <v>45</v>
      </c>
      <c r="B15" s="12"/>
      <c r="C15" s="12"/>
      <c r="D15" s="12"/>
      <c r="E15" s="12"/>
      <c r="F15" s="16"/>
      <c r="G15" s="7"/>
      <c r="H15" s="14"/>
      <c r="I15" s="7"/>
    </row>
    <row r="16" spans="1:9" ht="16.25" customHeight="1">
      <c r="A16" s="19" t="s">
        <v>11</v>
      </c>
      <c r="B16" s="12">
        <f>+'Approved FY 16'!$C$9</f>
        <v>26.71</v>
      </c>
      <c r="C16" s="12"/>
      <c r="D16" s="12">
        <f>+F16-B16</f>
        <v>-26.71</v>
      </c>
      <c r="E16" s="12"/>
      <c r="F16" s="16">
        <f>'Approved FY 17'!C10</f>
        <v>0</v>
      </c>
      <c r="G16" s="7"/>
      <c r="H16" s="14">
        <f>IFERROR(D16/B16,0)</f>
        <v>-1</v>
      </c>
      <c r="I16" s="7"/>
    </row>
    <row r="17" spans="1:9" ht="16.25" customHeight="1">
      <c r="A17" s="19" t="s">
        <v>46</v>
      </c>
      <c r="B17" s="12">
        <f>+'Approved FY 16'!$C$10</f>
        <v>5.07</v>
      </c>
      <c r="C17" s="12"/>
      <c r="D17" s="12">
        <f>+F17-B17</f>
        <v>-2.5300000000000002</v>
      </c>
      <c r="E17" s="12"/>
      <c r="F17" s="16">
        <f>+'Approved FY 17'!C11</f>
        <v>2.54</v>
      </c>
      <c r="G17" s="7"/>
      <c r="H17" s="14">
        <f>IFERROR(D17/B17,0)</f>
        <v>-0.49901380670611439</v>
      </c>
      <c r="I17" s="7"/>
    </row>
    <row r="18" spans="1:9" ht="16.25" customHeight="1">
      <c r="A18" s="11" t="s">
        <v>1</v>
      </c>
      <c r="B18" s="12"/>
      <c r="C18" s="12"/>
      <c r="D18" s="12"/>
      <c r="E18" s="12"/>
      <c r="F18" s="16"/>
      <c r="G18" s="7"/>
      <c r="H18" s="14"/>
      <c r="I18" s="7"/>
    </row>
    <row r="19" spans="1:9" ht="16.25" customHeight="1">
      <c r="A19" s="19" t="s">
        <v>2</v>
      </c>
      <c r="B19" s="12">
        <f>+'Approved FY 16'!$C$13</f>
        <v>41.74</v>
      </c>
      <c r="C19" s="12"/>
      <c r="D19" s="12">
        <f t="shared" ref="D19:D24" si="0">+F19-B19</f>
        <v>-41.74</v>
      </c>
      <c r="E19" s="12"/>
      <c r="F19" s="16">
        <f>+'Approved FY 17'!C14</f>
        <v>0</v>
      </c>
      <c r="G19" s="7"/>
      <c r="H19" s="14">
        <f t="shared" ref="H19" si="1">IFERROR(D19/B19,0)</f>
        <v>-1</v>
      </c>
      <c r="I19" s="7"/>
    </row>
    <row r="20" spans="1:9" ht="16.25" customHeight="1">
      <c r="A20" s="19" t="s">
        <v>165</v>
      </c>
      <c r="B20" s="12">
        <f>+'Approved FY 16'!C14</f>
        <v>0</v>
      </c>
      <c r="C20" s="12"/>
      <c r="D20" s="12">
        <f t="shared" si="0"/>
        <v>28.49</v>
      </c>
      <c r="E20" s="12"/>
      <c r="F20" s="16">
        <f>+'Approved FY 17'!C15</f>
        <v>28.49</v>
      </c>
      <c r="G20" s="7"/>
      <c r="H20" s="14">
        <v>1</v>
      </c>
      <c r="I20" s="7"/>
    </row>
    <row r="21" spans="1:9" ht="16.25" customHeight="1">
      <c r="A21" s="20" t="s">
        <v>160</v>
      </c>
      <c r="B21" s="12">
        <f>+'Approved FY 16'!C16</f>
        <v>0</v>
      </c>
      <c r="C21" s="12"/>
      <c r="D21" s="12">
        <f t="shared" si="0"/>
        <v>31.22</v>
      </c>
      <c r="E21" s="12"/>
      <c r="F21" s="16">
        <f>+'Approved FY 17'!C17</f>
        <v>31.22</v>
      </c>
      <c r="G21" s="7"/>
      <c r="H21" s="14">
        <v>1</v>
      </c>
      <c r="I21" s="7"/>
    </row>
    <row r="22" spans="1:9" ht="16.25" customHeight="1">
      <c r="A22" s="20" t="s">
        <v>161</v>
      </c>
      <c r="B22" s="12">
        <f>+'Approved FY 16'!C17</f>
        <v>0</v>
      </c>
      <c r="C22" s="12"/>
      <c r="D22" s="12">
        <f t="shared" si="0"/>
        <v>0.24</v>
      </c>
      <c r="E22" s="12"/>
      <c r="F22" s="16">
        <f>+'Approved FY 17'!C18</f>
        <v>0.24</v>
      </c>
      <c r="G22" s="7"/>
      <c r="H22" s="14">
        <v>1</v>
      </c>
      <c r="I22" s="7"/>
    </row>
    <row r="23" spans="1:9" ht="16.25" customHeight="1">
      <c r="A23" s="20" t="s">
        <v>162</v>
      </c>
      <c r="B23" s="12">
        <f>+'Approved FY 16'!C18</f>
        <v>0</v>
      </c>
      <c r="C23" s="12"/>
      <c r="D23" s="12">
        <f t="shared" si="0"/>
        <v>7.34</v>
      </c>
      <c r="E23" s="12"/>
      <c r="F23" s="16">
        <f>+'Approved FY 17'!C19</f>
        <v>7.34</v>
      </c>
      <c r="G23" s="7"/>
      <c r="H23" s="14">
        <v>1</v>
      </c>
      <c r="I23" s="7"/>
    </row>
    <row r="24" spans="1:9" ht="16.25" customHeight="1">
      <c r="A24" s="20" t="s">
        <v>163</v>
      </c>
      <c r="B24" s="12">
        <f>+'Approved FY 16'!C23</f>
        <v>0</v>
      </c>
      <c r="C24" s="12"/>
      <c r="D24" s="12">
        <f t="shared" si="0"/>
        <v>2.13</v>
      </c>
      <c r="E24" s="12"/>
      <c r="F24" s="16">
        <f>+'Approved FY 17'!C24</f>
        <v>2.13</v>
      </c>
      <c r="G24" s="7"/>
      <c r="H24" s="14">
        <v>1</v>
      </c>
      <c r="I24" s="7"/>
    </row>
    <row r="25" spans="1:9" ht="16.25" customHeight="1">
      <c r="A25" s="11" t="s">
        <v>155</v>
      </c>
      <c r="B25" s="12"/>
      <c r="C25" s="12"/>
      <c r="D25" s="12"/>
      <c r="E25" s="12"/>
      <c r="F25" s="16"/>
      <c r="G25" s="7"/>
      <c r="H25" s="14"/>
      <c r="I25" s="7"/>
    </row>
    <row r="26" spans="1:9" ht="16.25" customHeight="1">
      <c r="A26" s="19" t="s">
        <v>27</v>
      </c>
      <c r="B26" s="82">
        <f>+'Approved FY 16'!$C$25</f>
        <v>41.62</v>
      </c>
      <c r="C26" s="16"/>
      <c r="D26" s="82">
        <f t="shared" ref="D26:D27" si="2">+F26-B26</f>
        <v>-41.62</v>
      </c>
      <c r="E26" s="16"/>
      <c r="F26" s="82">
        <f>+'Approved FY 17'!C26</f>
        <v>0</v>
      </c>
      <c r="G26" s="18"/>
      <c r="H26" s="14">
        <f>IFERROR(D26/B26,0)</f>
        <v>-1</v>
      </c>
      <c r="I26" s="7"/>
    </row>
    <row r="27" spans="1:9" ht="15.75" customHeight="1">
      <c r="A27" s="19" t="s">
        <v>88</v>
      </c>
      <c r="B27" s="35">
        <f>+'Approved FY 16'!$C$26</f>
        <v>27</v>
      </c>
      <c r="C27" s="16"/>
      <c r="D27" s="35">
        <f t="shared" si="2"/>
        <v>11.11</v>
      </c>
      <c r="E27" s="16"/>
      <c r="F27" s="35">
        <f>+'Approved FY 17'!C27</f>
        <v>38.11</v>
      </c>
      <c r="G27" s="18"/>
      <c r="H27" s="120">
        <f>IFERROR(D27/B27,0)</f>
        <v>0.41148148148148145</v>
      </c>
      <c r="I27" s="7"/>
    </row>
    <row r="28" spans="1:9" ht="7.25" customHeight="1">
      <c r="A28" s="28"/>
      <c r="B28" s="16"/>
      <c r="C28" s="12"/>
      <c r="D28" s="12"/>
      <c r="E28" s="12"/>
      <c r="F28" s="16"/>
      <c r="G28" s="7"/>
      <c r="H28" s="14"/>
      <c r="I28" s="7"/>
    </row>
    <row r="29" spans="1:9" ht="16.25" customHeight="1">
      <c r="A29" s="123" t="s">
        <v>7</v>
      </c>
      <c r="B29" s="12">
        <f>SUM(B12:B27)</f>
        <v>142.14000000000001</v>
      </c>
      <c r="C29" s="12"/>
      <c r="D29" s="12">
        <f>SUM(D12:D27)</f>
        <v>-6.6900000000000013</v>
      </c>
      <c r="E29" s="12"/>
      <c r="F29" s="12">
        <f>SUM(F12:F27)</f>
        <v>135.44999999999999</v>
      </c>
      <c r="G29" s="7"/>
      <c r="H29" s="14">
        <f>IFERROR(D29/B29,0)</f>
        <v>-4.7066272688898271E-2</v>
      </c>
      <c r="I29" s="7"/>
    </row>
    <row r="30" spans="1:9" ht="16.25" customHeight="1">
      <c r="A30" s="11" t="s">
        <v>8</v>
      </c>
      <c r="B30" s="12">
        <f>+'Approved FY 16'!$C$36</f>
        <v>25</v>
      </c>
      <c r="C30" s="12"/>
      <c r="D30" s="12">
        <f>+F30-B30</f>
        <v>0</v>
      </c>
      <c r="E30" s="12"/>
      <c r="F30" s="16">
        <f>+'Approved FY 17'!C37</f>
        <v>25</v>
      </c>
      <c r="G30" s="7"/>
      <c r="H30" s="14">
        <f>IFERROR(D30/B30,0)</f>
        <v>0</v>
      </c>
      <c r="I30" s="7"/>
    </row>
    <row r="31" spans="1:9" ht="16.25" customHeight="1">
      <c r="A31" s="11" t="s">
        <v>47</v>
      </c>
      <c r="B31" s="36">
        <f>+'Approved FY 16'!$C$35</f>
        <v>311.25</v>
      </c>
      <c r="C31" s="12"/>
      <c r="D31" s="27">
        <f>+F31-B31</f>
        <v>0</v>
      </c>
      <c r="E31" s="12"/>
      <c r="F31" s="37">
        <f>+'Approved FY 16'!C35</f>
        <v>311.25</v>
      </c>
      <c r="G31" s="7"/>
      <c r="H31" s="120">
        <f>IFERROR(D31/B31,0)</f>
        <v>0</v>
      </c>
      <c r="I31" s="38"/>
    </row>
    <row r="32" spans="1:9" ht="7.25" customHeight="1">
      <c r="A32" s="11"/>
      <c r="B32" s="12"/>
      <c r="C32" s="12"/>
      <c r="D32" s="12"/>
      <c r="E32" s="12"/>
      <c r="F32" s="12"/>
      <c r="G32" s="7"/>
      <c r="H32" s="14"/>
      <c r="I32" s="7"/>
    </row>
    <row r="33" spans="1:9" ht="16.25" customHeight="1">
      <c r="A33" s="11" t="s">
        <v>38</v>
      </c>
      <c r="B33" s="12">
        <f>SUM(B29:B31)</f>
        <v>478.39</v>
      </c>
      <c r="C33" s="12"/>
      <c r="D33" s="12">
        <f>SUM(D29:D31)</f>
        <v>-6.6900000000000013</v>
      </c>
      <c r="E33" s="12"/>
      <c r="F33" s="12">
        <f>SUM(F29:F31)</f>
        <v>471.7</v>
      </c>
      <c r="G33" s="7"/>
      <c r="H33" s="14">
        <f>IFERROR(D33/B33,0)</f>
        <v>-1.3984406028554112E-2</v>
      </c>
      <c r="I33" s="7"/>
    </row>
    <row r="34" spans="1:9" ht="16.25" customHeight="1">
      <c r="A34" s="30"/>
      <c r="B34" s="12"/>
      <c r="C34" s="12"/>
      <c r="D34" s="12"/>
      <c r="E34" s="12"/>
      <c r="F34" s="12"/>
      <c r="G34" s="7"/>
      <c r="H34" s="14"/>
      <c r="I34" s="7"/>
    </row>
    <row r="35" spans="1:9" ht="16.25" customHeight="1">
      <c r="A35" s="11" t="s">
        <v>39</v>
      </c>
      <c r="B35" s="7"/>
      <c r="C35" s="7"/>
      <c r="D35" s="7"/>
      <c r="E35" s="7"/>
      <c r="F35" s="7"/>
      <c r="G35" s="7"/>
      <c r="H35" s="14"/>
      <c r="I35" s="7"/>
    </row>
    <row r="36" spans="1:9" ht="16.25" customHeight="1">
      <c r="A36" s="11" t="s">
        <v>156</v>
      </c>
      <c r="B36" s="12">
        <f>+'Approved FY 16'!E6</f>
        <v>0</v>
      </c>
      <c r="C36" s="12"/>
      <c r="D36" s="12">
        <f>+F36-B36</f>
        <v>1.87</v>
      </c>
      <c r="E36" s="12"/>
      <c r="F36" s="12">
        <f>+'Approved FY 17'!E6</f>
        <v>1.87</v>
      </c>
      <c r="G36" s="7"/>
      <c r="H36" s="14">
        <v>1</v>
      </c>
      <c r="I36" s="7"/>
    </row>
    <row r="37" spans="1:9" ht="16.25" customHeight="1">
      <c r="A37" s="11" t="s">
        <v>157</v>
      </c>
      <c r="B37" s="12">
        <f>+'Approved FY 16'!E7</f>
        <v>0</v>
      </c>
      <c r="C37" s="12"/>
      <c r="D37" s="12">
        <f t="shared" ref="D37:D44" si="3">+F37-B37</f>
        <v>6.11</v>
      </c>
      <c r="E37" s="12"/>
      <c r="F37" s="12">
        <f>+'Approved FY 17'!E7</f>
        <v>6.11</v>
      </c>
      <c r="G37" s="7"/>
      <c r="H37" s="14">
        <v>1</v>
      </c>
      <c r="I37" s="7"/>
    </row>
    <row r="38" spans="1:9" ht="16.25" customHeight="1">
      <c r="A38" s="54" t="s">
        <v>179</v>
      </c>
      <c r="B38" s="12">
        <v>0</v>
      </c>
      <c r="C38" s="12"/>
      <c r="D38" s="12">
        <f t="shared" si="3"/>
        <v>4.7</v>
      </c>
      <c r="E38" s="12"/>
      <c r="F38" s="12">
        <f>'Approved FY 17'!E8</f>
        <v>4.7</v>
      </c>
      <c r="G38" s="7"/>
      <c r="H38" s="14">
        <v>1</v>
      </c>
      <c r="I38" s="7"/>
    </row>
    <row r="39" spans="1:9" ht="16.25" customHeight="1">
      <c r="A39" s="11" t="s">
        <v>158</v>
      </c>
      <c r="B39" s="12">
        <f>+'Approved FY 16'!E10</f>
        <v>0</v>
      </c>
      <c r="C39" s="12"/>
      <c r="D39" s="12">
        <f t="shared" si="3"/>
        <v>1.27</v>
      </c>
      <c r="E39" s="12"/>
      <c r="F39" s="12">
        <f>+'Approved FY 17'!E11</f>
        <v>1.27</v>
      </c>
      <c r="G39" s="7"/>
      <c r="H39" s="14">
        <v>1</v>
      </c>
      <c r="I39" s="7"/>
    </row>
    <row r="40" spans="1:9" ht="16.25" customHeight="1">
      <c r="A40" s="11" t="s">
        <v>159</v>
      </c>
      <c r="B40" s="12">
        <f>+'Approved FY 16'!E14</f>
        <v>0</v>
      </c>
      <c r="C40" s="12"/>
      <c r="D40" s="12">
        <f t="shared" si="3"/>
        <v>14.24</v>
      </c>
      <c r="E40" s="12"/>
      <c r="F40" s="12">
        <f>+'Approved FY 17'!E15</f>
        <v>14.24</v>
      </c>
      <c r="G40" s="7"/>
      <c r="H40" s="14">
        <v>1</v>
      </c>
      <c r="I40" s="7"/>
    </row>
    <row r="41" spans="1:9" ht="16.25" customHeight="1">
      <c r="A41" s="20" t="s">
        <v>160</v>
      </c>
      <c r="B41" s="12">
        <f>+'Approved FY 16'!E16</f>
        <v>0</v>
      </c>
      <c r="C41" s="12"/>
      <c r="D41" s="12">
        <f t="shared" si="3"/>
        <v>31.22</v>
      </c>
      <c r="E41" s="12"/>
      <c r="F41" s="12">
        <f>+'Approved FY 17'!E17</f>
        <v>31.22</v>
      </c>
      <c r="G41" s="7"/>
      <c r="H41" s="14">
        <v>1</v>
      </c>
      <c r="I41" s="7"/>
    </row>
    <row r="42" spans="1:9" ht="16.25" customHeight="1">
      <c r="A42" s="20" t="s">
        <v>161</v>
      </c>
      <c r="B42" s="12">
        <f>+'Approved FY 16'!E17</f>
        <v>0</v>
      </c>
      <c r="C42" s="12"/>
      <c r="D42" s="12">
        <f t="shared" si="3"/>
        <v>0.12</v>
      </c>
      <c r="E42" s="12"/>
      <c r="F42" s="12">
        <f>+'Approved FY 17'!E18</f>
        <v>0.12</v>
      </c>
      <c r="G42" s="7"/>
      <c r="H42" s="14">
        <v>1</v>
      </c>
      <c r="I42" s="7"/>
    </row>
    <row r="43" spans="1:9" ht="16.25" customHeight="1">
      <c r="A43" s="20" t="s">
        <v>162</v>
      </c>
      <c r="B43" s="12">
        <f>+'Approved FY 16'!E18</f>
        <v>0</v>
      </c>
      <c r="C43" s="12"/>
      <c r="D43" s="12">
        <f t="shared" si="3"/>
        <v>7.34</v>
      </c>
      <c r="E43" s="12"/>
      <c r="F43" s="12">
        <f>+'Approved FY 17'!E19</f>
        <v>7.34</v>
      </c>
      <c r="G43" s="7"/>
      <c r="H43" s="14">
        <v>1</v>
      </c>
      <c r="I43" s="7"/>
    </row>
    <row r="44" spans="1:9" ht="16.25" customHeight="1">
      <c r="A44" s="20" t="s">
        <v>163</v>
      </c>
      <c r="B44" s="12">
        <f>+'Approved FY 16'!E23</f>
        <v>0</v>
      </c>
      <c r="C44" s="12"/>
      <c r="D44" s="12">
        <f t="shared" si="3"/>
        <v>1.06</v>
      </c>
      <c r="E44" s="12"/>
      <c r="F44" s="12">
        <f>+'Approved FY 17'!E24</f>
        <v>1.06</v>
      </c>
      <c r="G44" s="7"/>
      <c r="H44" s="14">
        <v>1</v>
      </c>
      <c r="I44" s="7"/>
    </row>
    <row r="45" spans="1:9" ht="16.25" customHeight="1">
      <c r="A45" s="20" t="s">
        <v>6</v>
      </c>
      <c r="B45" s="124"/>
      <c r="C45" s="12"/>
      <c r="D45" s="12"/>
      <c r="E45" s="12"/>
      <c r="F45" s="12"/>
      <c r="G45" s="7"/>
      <c r="H45" s="14"/>
      <c r="I45" s="7"/>
    </row>
    <row r="46" spans="1:9" ht="16.25" customHeight="1">
      <c r="A46" s="19" t="s">
        <v>11</v>
      </c>
      <c r="B46" s="12">
        <f>+'Approved FY 16'!$E$25</f>
        <v>41.62</v>
      </c>
      <c r="C46" s="16"/>
      <c r="D46" s="16">
        <f t="shared" ref="D46:D49" si="4">+F46-B46</f>
        <v>-41.62</v>
      </c>
      <c r="E46" s="16"/>
      <c r="F46" s="16">
        <f>+'Approved FY 17'!$E$26</f>
        <v>0</v>
      </c>
      <c r="G46" s="18"/>
      <c r="H46" s="14">
        <f>IFERROR(D46/B46,0)</f>
        <v>-1</v>
      </c>
      <c r="I46" s="7"/>
    </row>
    <row r="47" spans="1:9" ht="16.25" customHeight="1">
      <c r="A47" s="19" t="s">
        <v>88</v>
      </c>
      <c r="B47" s="16">
        <f>+'Approved FY 16'!$E$26</f>
        <v>27</v>
      </c>
      <c r="C47" s="16"/>
      <c r="D47" s="16">
        <f t="shared" si="4"/>
        <v>-7.9499999999999993</v>
      </c>
      <c r="E47" s="16"/>
      <c r="F47" s="16">
        <f>+'Approved FY 17'!$E$27</f>
        <v>19.05</v>
      </c>
      <c r="G47" s="18"/>
      <c r="H47" s="14">
        <f>IFERROR(D47/B47,0)</f>
        <v>-0.2944444444444444</v>
      </c>
      <c r="I47" s="7"/>
    </row>
    <row r="48" spans="1:9" ht="16.25" customHeight="1">
      <c r="A48" s="11" t="s">
        <v>8</v>
      </c>
      <c r="B48" s="12">
        <f>+'Approved FY 16'!$E$36</f>
        <v>25</v>
      </c>
      <c r="C48" s="12"/>
      <c r="D48" s="12">
        <f t="shared" si="4"/>
        <v>0</v>
      </c>
      <c r="E48" s="12"/>
      <c r="F48" s="16">
        <f>+'Approved FY 17'!E37</f>
        <v>25</v>
      </c>
      <c r="G48" s="7"/>
      <c r="H48" s="14">
        <f>IFERROR(D48/B48,0)</f>
        <v>0</v>
      </c>
      <c r="I48" s="7"/>
    </row>
    <row r="49" spans="1:9" ht="16.25" customHeight="1">
      <c r="A49" s="11" t="s">
        <v>48</v>
      </c>
      <c r="B49" s="27">
        <f>+'Approved FY 16'!$E$35</f>
        <v>103.75</v>
      </c>
      <c r="C49" s="12"/>
      <c r="D49" s="27">
        <f t="shared" si="4"/>
        <v>0</v>
      </c>
      <c r="E49" s="12"/>
      <c r="F49" s="35">
        <f>+'Approved FY 17'!E36</f>
        <v>103.75</v>
      </c>
      <c r="G49" s="7"/>
      <c r="H49" s="120">
        <f>IFERROR(D49/B49,0)</f>
        <v>0</v>
      </c>
      <c r="I49" s="7"/>
    </row>
    <row r="50" spans="1:9" ht="7.5" customHeight="1">
      <c r="A50" s="11"/>
      <c r="I50" s="7"/>
    </row>
    <row r="51" spans="1:9" ht="16.25" customHeight="1">
      <c r="A51" s="11" t="s">
        <v>41</v>
      </c>
      <c r="B51" s="12">
        <f>SUM(B36:B49)</f>
        <v>197.37</v>
      </c>
      <c r="C51" s="12"/>
      <c r="D51" s="12">
        <f>SUM(D36:D49)</f>
        <v>18.359999999999996</v>
      </c>
      <c r="E51" s="12"/>
      <c r="F51" s="12">
        <f>SUM(F36:F49)</f>
        <v>215.73</v>
      </c>
      <c r="G51" s="7"/>
      <c r="H51" s="14">
        <f>IFERROR(D51/B51,0)</f>
        <v>9.3023255813953459E-2</v>
      </c>
      <c r="I51" s="7"/>
    </row>
    <row r="52" spans="1:9" ht="9.75" customHeight="1">
      <c r="A52" s="7"/>
      <c r="B52" s="12"/>
      <c r="C52" s="12"/>
      <c r="D52" s="12"/>
      <c r="E52" s="12"/>
      <c r="F52" s="12"/>
      <c r="G52" s="7"/>
      <c r="H52" s="7"/>
    </row>
    <row r="53" spans="1:9" ht="9.75" customHeight="1">
      <c r="A53" s="7"/>
      <c r="B53" s="12"/>
      <c r="C53" s="12"/>
      <c r="D53" s="12"/>
      <c r="E53" s="12"/>
      <c r="F53" s="12"/>
      <c r="G53" s="7"/>
      <c r="H53" s="7"/>
    </row>
    <row r="54" spans="1:9" ht="15" customHeight="1">
      <c r="A54" s="1" t="s">
        <v>164</v>
      </c>
      <c r="B54" s="12"/>
      <c r="C54" s="12"/>
      <c r="D54" s="12"/>
      <c r="E54" s="12"/>
      <c r="F54" s="12"/>
      <c r="G54" s="7"/>
      <c r="H54" s="7"/>
    </row>
    <row r="55" spans="1:9" ht="15">
      <c r="A55" s="34" t="s">
        <v>42</v>
      </c>
      <c r="B55" s="39"/>
      <c r="C55" s="39"/>
      <c r="D55" s="39"/>
      <c r="E55" s="39"/>
      <c r="F55" s="39"/>
      <c r="G55" s="39"/>
      <c r="H55" s="39"/>
      <c r="I55" s="39"/>
    </row>
    <row r="56" spans="1:9" ht="15">
      <c r="A56" s="34" t="s">
        <v>43</v>
      </c>
      <c r="B56" s="39"/>
      <c r="C56" s="39"/>
      <c r="D56" s="39"/>
      <c r="E56" s="39"/>
      <c r="F56" s="39"/>
      <c r="G56" s="39"/>
      <c r="H56" s="39"/>
      <c r="I56" s="39"/>
    </row>
    <row r="57" spans="1:9" ht="15">
      <c r="A57" s="80" t="s">
        <v>181</v>
      </c>
    </row>
  </sheetData>
  <mergeCells count="3">
    <mergeCell ref="A9:H9"/>
    <mergeCell ref="A7:H7"/>
    <mergeCell ref="A8:H8"/>
  </mergeCells>
  <pageMargins left="0.7" right="0.7" top="0.75" bottom="0.75" header="0.3" footer="0.3"/>
  <pageSetup scale="7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0"/>
  <sheetViews>
    <sheetView workbookViewId="0">
      <selection activeCell="J47" sqref="J47"/>
    </sheetView>
  </sheetViews>
  <sheetFormatPr baseColWidth="10" defaultColWidth="9.1640625" defaultRowHeight="13" x14ac:dyDescent="0"/>
  <cols>
    <col min="1" max="1" width="57" style="1" customWidth="1"/>
    <col min="2" max="2" width="9.83203125" style="1" bestFit="1" customWidth="1"/>
    <col min="3" max="3" width="2.33203125" style="1" customWidth="1"/>
    <col min="4" max="4" width="9.5" style="1" bestFit="1" customWidth="1"/>
    <col min="5" max="5" width="3" style="1" customWidth="1"/>
    <col min="6" max="6" width="10.1640625" style="1" customWidth="1"/>
    <col min="7" max="7" width="2.5" style="1" customWidth="1"/>
    <col min="8" max="8" width="10.33203125" style="1" customWidth="1"/>
    <col min="9" max="16384" width="9.1640625" style="1"/>
  </cols>
  <sheetData>
    <row r="1" spans="1:8" ht="14">
      <c r="A1" s="4" t="s">
        <v>17</v>
      </c>
      <c r="B1"/>
      <c r="C1"/>
      <c r="D1"/>
      <c r="E1"/>
      <c r="F1"/>
      <c r="G1"/>
      <c r="H1"/>
    </row>
    <row r="2" spans="1:8" ht="14">
      <c r="A2" s="4" t="str">
        <f>'BOG Fall Spring On'!A2</f>
        <v>Board of Governors Meeting - May 5-6, 2016</v>
      </c>
      <c r="B2"/>
      <c r="C2"/>
      <c r="D2"/>
      <c r="E2"/>
      <c r="F2"/>
      <c r="G2"/>
      <c r="H2"/>
    </row>
    <row r="3" spans="1:8" ht="14">
      <c r="A3" s="5" t="str">
        <f>'BOG Fall Spring On'!A3</f>
        <v>Final</v>
      </c>
      <c r="B3"/>
      <c r="C3"/>
      <c r="D3"/>
      <c r="E3"/>
      <c r="F3"/>
      <c r="G3"/>
      <c r="H3"/>
    </row>
    <row r="4" spans="1:8" s="7" customFormat="1" ht="30" customHeight="1">
      <c r="A4" s="6" t="s">
        <v>18</v>
      </c>
      <c r="B4" s="6"/>
      <c r="C4" s="6"/>
      <c r="D4" s="6"/>
      <c r="E4" s="6"/>
      <c r="F4" s="6"/>
      <c r="G4" s="6"/>
      <c r="H4" s="6"/>
    </row>
    <row r="5" spans="1:8" s="7" customFormat="1" ht="15">
      <c r="A5" s="6" t="s">
        <v>19</v>
      </c>
      <c r="B5" s="6"/>
      <c r="C5" s="6"/>
      <c r="D5" s="6"/>
      <c r="E5" s="6"/>
      <c r="F5" s="6"/>
      <c r="G5" s="6"/>
      <c r="H5" s="6"/>
    </row>
    <row r="6" spans="1:8" s="7" customFormat="1" ht="15">
      <c r="A6" s="6" t="s">
        <v>20</v>
      </c>
      <c r="B6" s="6"/>
      <c r="C6" s="6"/>
      <c r="D6" s="6"/>
      <c r="E6" s="6"/>
      <c r="F6" s="6"/>
      <c r="G6" s="6"/>
      <c r="H6" s="6"/>
    </row>
    <row r="7" spans="1:8" s="7" customFormat="1" ht="15">
      <c r="A7" s="143" t="str">
        <f>'BOG Fall Spring On'!A7</f>
        <v>PER SEMESTER FOR ACADEMIC YEAR 2016-17</v>
      </c>
      <c r="B7" s="144"/>
      <c r="C7" s="144"/>
      <c r="D7" s="144"/>
      <c r="E7" s="144"/>
      <c r="F7" s="144"/>
      <c r="G7" s="144"/>
      <c r="H7" s="144"/>
    </row>
    <row r="8" spans="1:8" s="7" customFormat="1" ht="15">
      <c r="A8" s="144" t="s">
        <v>21</v>
      </c>
      <c r="B8" s="144"/>
      <c r="C8" s="144"/>
      <c r="D8" s="144"/>
      <c r="E8" s="144"/>
      <c r="F8" s="144"/>
      <c r="G8" s="144"/>
      <c r="H8" s="144"/>
    </row>
    <row r="9" spans="1:8" s="7" customFormat="1" ht="15">
      <c r="A9" s="8"/>
      <c r="B9" s="8"/>
      <c r="C9" s="8"/>
      <c r="D9" s="8"/>
      <c r="E9" s="8"/>
      <c r="F9" s="8"/>
      <c r="G9" s="8"/>
      <c r="H9" s="8"/>
    </row>
    <row r="10" spans="1:8" s="7" customFormat="1" ht="45">
      <c r="A10" s="8"/>
      <c r="B10" s="9" t="str">
        <f>'BOG Fall Spring On'!B10</f>
        <v>2015-16 Approved Fees</v>
      </c>
      <c r="C10" s="9"/>
      <c r="D10" s="9" t="str">
        <f>'BOG Fall Spring On'!D10</f>
        <v>2016-17 Proposed Changes</v>
      </c>
      <c r="E10" s="9"/>
      <c r="F10" s="9" t="str">
        <f>'BOG Fall Spring On'!F10</f>
        <v>2016-17 Proposed Fees</v>
      </c>
      <c r="G10" s="9"/>
      <c r="H10" s="10" t="s">
        <v>22</v>
      </c>
    </row>
    <row r="11" spans="1:8" s="7" customFormat="1" ht="15">
      <c r="A11" s="11" t="s">
        <v>23</v>
      </c>
    </row>
    <row r="12" spans="1:8" s="7" customFormat="1" ht="15">
      <c r="A12" s="49" t="s">
        <v>10</v>
      </c>
      <c r="B12" s="12">
        <f>+'Approved FY 16'!$F$7</f>
        <v>25.67</v>
      </c>
      <c r="C12" s="12"/>
      <c r="D12" s="50">
        <f>+F12-B12</f>
        <v>-9.7800000000000011</v>
      </c>
      <c r="E12" s="12" t="s">
        <v>65</v>
      </c>
      <c r="F12" s="12">
        <f>+'Approved FY 17'!$F$7</f>
        <v>15.89</v>
      </c>
      <c r="H12" s="14">
        <f>IFERROR(D12/B12,0)</f>
        <v>-0.38098948188546944</v>
      </c>
    </row>
    <row r="13" spans="1:8" s="7" customFormat="1" ht="15.75" customHeight="1">
      <c r="A13" s="54" t="s">
        <v>178</v>
      </c>
      <c r="B13" s="12">
        <v>0</v>
      </c>
      <c r="C13" s="12"/>
      <c r="D13" s="50">
        <f>+F13-B13</f>
        <v>12.22</v>
      </c>
      <c r="E13" s="12"/>
      <c r="F13" s="12">
        <f>+'Approved FY 17'!F8</f>
        <v>12.22</v>
      </c>
      <c r="H13" s="14">
        <v>1</v>
      </c>
    </row>
    <row r="14" spans="1:8" s="7" customFormat="1" ht="15">
      <c r="A14" s="11" t="s">
        <v>0</v>
      </c>
      <c r="B14" s="12"/>
      <c r="C14" s="12"/>
      <c r="D14" s="13"/>
      <c r="E14" s="12"/>
      <c r="F14" s="12"/>
      <c r="H14" s="14"/>
    </row>
    <row r="15" spans="1:8" s="7" customFormat="1" ht="15">
      <c r="A15" s="15" t="s">
        <v>24</v>
      </c>
      <c r="B15" s="16">
        <f>+'Approved FY 16'!$F$10</f>
        <v>3.51</v>
      </c>
      <c r="C15" s="16"/>
      <c r="D15" s="17">
        <f>+F15-B15</f>
        <v>-0.20999999999999996</v>
      </c>
      <c r="E15" s="16"/>
      <c r="F15" s="12">
        <f>+'Approved FY 17'!$F$11</f>
        <v>3.3</v>
      </c>
      <c r="G15" s="18"/>
      <c r="H15" s="14">
        <f>IFERROR(D15/B15,0)</f>
        <v>-5.9829059829059825E-2</v>
      </c>
    </row>
    <row r="16" spans="1:8" s="7" customFormat="1" ht="15">
      <c r="A16" s="11" t="s">
        <v>1</v>
      </c>
      <c r="B16" s="12"/>
      <c r="C16" s="12"/>
      <c r="D16" s="12"/>
      <c r="E16" s="12"/>
      <c r="F16" s="12"/>
      <c r="H16" s="14"/>
    </row>
    <row r="17" spans="1:8" s="7" customFormat="1" ht="15">
      <c r="A17" s="15" t="s">
        <v>2</v>
      </c>
      <c r="B17" s="16">
        <f>+'Approved FY 16'!$F$13</f>
        <v>41.79</v>
      </c>
      <c r="C17" s="16"/>
      <c r="D17" s="16">
        <f t="shared" ref="D17:D19" si="0">+F17-B17</f>
        <v>1.1799999999999997</v>
      </c>
      <c r="E17" s="16"/>
      <c r="F17" s="12">
        <f>+'Approved FY 17'!$F$14</f>
        <v>42.97</v>
      </c>
      <c r="G17" s="18"/>
      <c r="H17" s="14">
        <f t="shared" ref="H17:H19" si="1">IFERROR(D17/B17,0)</f>
        <v>2.8236420196219185E-2</v>
      </c>
    </row>
    <row r="18" spans="1:8" s="7" customFormat="1" ht="15">
      <c r="A18" s="15" t="s">
        <v>24</v>
      </c>
      <c r="B18" s="16">
        <f>+'Approved FY 16'!$F$14</f>
        <v>38.21</v>
      </c>
      <c r="C18" s="16"/>
      <c r="D18" s="16">
        <f t="shared" si="0"/>
        <v>-1.1799999999999997</v>
      </c>
      <c r="E18" s="16"/>
      <c r="F18" s="12">
        <f>+'Approved FY 17'!$F$15</f>
        <v>37.03</v>
      </c>
      <c r="G18" s="18"/>
      <c r="H18" s="14">
        <f t="shared" si="1"/>
        <v>-3.0881968071185546E-2</v>
      </c>
    </row>
    <row r="19" spans="1:8" s="7" customFormat="1" ht="15">
      <c r="A19" s="19" t="s">
        <v>3</v>
      </c>
      <c r="B19" s="16">
        <f>+'Approved FY 16'!$F$15</f>
        <v>10.45</v>
      </c>
      <c r="C19" s="12"/>
      <c r="D19" s="12">
        <f t="shared" si="0"/>
        <v>0</v>
      </c>
      <c r="E19" s="12"/>
      <c r="F19" s="12">
        <f>+'Approved FY 17'!$F$16</f>
        <v>10.45</v>
      </c>
      <c r="H19" s="14">
        <f t="shared" si="1"/>
        <v>0</v>
      </c>
    </row>
    <row r="20" spans="1:8" s="7" customFormat="1" ht="15">
      <c r="A20" s="20" t="s">
        <v>5</v>
      </c>
      <c r="B20" s="12"/>
      <c r="C20" s="12"/>
      <c r="D20" s="12"/>
      <c r="E20" s="12"/>
      <c r="F20" s="12"/>
      <c r="H20" s="14"/>
    </row>
    <row r="21" spans="1:8" s="7" customFormat="1" ht="15">
      <c r="A21" s="19" t="s">
        <v>25</v>
      </c>
      <c r="B21" s="12">
        <f>+'Approved FY 16'!$F$21</f>
        <v>108.26</v>
      </c>
      <c r="C21" s="12"/>
      <c r="D21" s="12">
        <f t="shared" ref="D21:D23" si="2">+F21-B21</f>
        <v>0</v>
      </c>
      <c r="E21" s="12"/>
      <c r="F21" s="12">
        <f>+'Approved FY 17'!$F$22</f>
        <v>108.26</v>
      </c>
      <c r="H21" s="14">
        <f t="shared" ref="H21:H23" si="3">IFERROR(D21/B21,0)</f>
        <v>0</v>
      </c>
    </row>
    <row r="22" spans="1:8" s="7" customFormat="1" ht="15">
      <c r="A22" s="19" t="s">
        <v>134</v>
      </c>
      <c r="B22" s="12">
        <f>+'Approved FY 16'!F22</f>
        <v>0</v>
      </c>
      <c r="C22" s="12"/>
      <c r="D22" s="12">
        <f>+F22-B22</f>
        <v>22.77</v>
      </c>
      <c r="E22" s="12"/>
      <c r="F22" s="12">
        <f>+'Approved FY 17'!F23</f>
        <v>22.77</v>
      </c>
      <c r="H22" s="14">
        <v>1</v>
      </c>
    </row>
    <row r="23" spans="1:8" s="7" customFormat="1" ht="15">
      <c r="A23" s="19" t="s">
        <v>14</v>
      </c>
      <c r="B23" s="12">
        <f>+'Approved FY 16'!$F$20</f>
        <v>28.76</v>
      </c>
      <c r="C23" s="12"/>
      <c r="D23" s="12">
        <f t="shared" si="2"/>
        <v>0</v>
      </c>
      <c r="E23" s="12"/>
      <c r="F23" s="12">
        <f>+'Approved FY 17'!$F$21</f>
        <v>28.76</v>
      </c>
      <c r="H23" s="14">
        <f t="shared" si="3"/>
        <v>0</v>
      </c>
    </row>
    <row r="24" spans="1:8" s="7" customFormat="1" ht="15">
      <c r="A24" s="11" t="s">
        <v>26</v>
      </c>
      <c r="B24" s="12"/>
      <c r="C24" s="12"/>
      <c r="D24" s="12"/>
      <c r="E24" s="12"/>
      <c r="F24" s="12"/>
      <c r="H24" s="14"/>
    </row>
    <row r="25" spans="1:8" s="7" customFormat="1" ht="15">
      <c r="A25" s="15" t="s">
        <v>27</v>
      </c>
      <c r="B25" s="16">
        <f>+'Approved FY 16'!$F$25</f>
        <v>66.349999999999994</v>
      </c>
      <c r="C25" s="16"/>
      <c r="D25" s="16">
        <f t="shared" ref="D25:D26" si="4">+F25-B25</f>
        <v>0</v>
      </c>
      <c r="E25" s="16"/>
      <c r="F25" s="12">
        <f>+'Approved FY 17'!$F$26</f>
        <v>66.349999999999994</v>
      </c>
      <c r="G25" s="18"/>
      <c r="H25" s="14">
        <f t="shared" ref="H25:H26" si="5">IFERROR(D25/B25,0)</f>
        <v>0</v>
      </c>
    </row>
    <row r="26" spans="1:8" s="7" customFormat="1" ht="15">
      <c r="A26" s="15" t="s">
        <v>28</v>
      </c>
      <c r="B26" s="16">
        <f>+'Approved FY 16'!$F$26</f>
        <v>49.54</v>
      </c>
      <c r="C26" s="16"/>
      <c r="D26" s="16">
        <f t="shared" si="4"/>
        <v>0</v>
      </c>
      <c r="E26" s="16"/>
      <c r="F26" s="12">
        <f>+'Approved FY 17'!$F$27</f>
        <v>49.54</v>
      </c>
      <c r="G26" s="18"/>
      <c r="H26" s="14">
        <f t="shared" si="5"/>
        <v>0</v>
      </c>
    </row>
    <row r="27" spans="1:8" s="7" customFormat="1" ht="15">
      <c r="A27" s="11" t="s">
        <v>29</v>
      </c>
      <c r="B27" s="12"/>
      <c r="C27" s="12"/>
      <c r="D27" s="12"/>
      <c r="E27" s="12"/>
      <c r="F27" s="12"/>
      <c r="H27" s="14"/>
    </row>
    <row r="28" spans="1:8" s="7" customFormat="1" ht="15">
      <c r="A28" s="15" t="s">
        <v>30</v>
      </c>
      <c r="B28" s="16">
        <f>+'Approved FY 16'!$F$6</f>
        <v>4.87</v>
      </c>
      <c r="C28" s="16"/>
      <c r="D28" s="16">
        <f t="shared" ref="D28:D37" si="6">+F28-B28</f>
        <v>0</v>
      </c>
      <c r="E28" s="16"/>
      <c r="F28" s="12">
        <f>+'Approved FY 17'!$F$6</f>
        <v>4.87</v>
      </c>
      <c r="G28" s="18"/>
      <c r="H28" s="14">
        <f t="shared" ref="H28:H37" si="7">IFERROR(D28/B28,0)</f>
        <v>0</v>
      </c>
    </row>
    <row r="29" spans="1:8" s="7" customFormat="1" ht="15">
      <c r="A29" s="15" t="s">
        <v>31</v>
      </c>
      <c r="B29" s="16">
        <f>+'Approved FY 16'!$F$16</f>
        <v>20.29</v>
      </c>
      <c r="C29" s="16"/>
      <c r="D29" s="16">
        <f t="shared" si="6"/>
        <v>0</v>
      </c>
      <c r="E29" s="16"/>
      <c r="F29" s="12">
        <f>+'Approved FY 17'!$F$17</f>
        <v>20.29</v>
      </c>
      <c r="G29" s="18"/>
      <c r="H29" s="14">
        <f t="shared" si="7"/>
        <v>0</v>
      </c>
    </row>
    <row r="30" spans="1:8" s="7" customFormat="1" ht="15">
      <c r="A30" s="15" t="s">
        <v>32</v>
      </c>
      <c r="B30" s="16">
        <f>+'Approved FY 16'!$F$17</f>
        <v>0.31</v>
      </c>
      <c r="C30" s="16"/>
      <c r="D30" s="16">
        <f t="shared" si="6"/>
        <v>0</v>
      </c>
      <c r="E30" s="16"/>
      <c r="F30" s="12">
        <f>+'Approved FY 17'!$F$18</f>
        <v>0.31</v>
      </c>
      <c r="G30" s="18"/>
      <c r="H30" s="14">
        <f t="shared" si="7"/>
        <v>0</v>
      </c>
    </row>
    <row r="31" spans="1:8" s="7" customFormat="1" ht="15">
      <c r="A31" s="19" t="s">
        <v>15</v>
      </c>
      <c r="B31" s="21">
        <f>+'Approved FY 16'!$F$18</f>
        <v>4.7699999999999996</v>
      </c>
      <c r="C31" s="21"/>
      <c r="D31" s="21">
        <f t="shared" si="6"/>
        <v>0</v>
      </c>
      <c r="E31" s="21"/>
      <c r="F31" s="12">
        <f>+'Approved FY 17'!$F$19</f>
        <v>4.7699999999999996</v>
      </c>
      <c r="G31" s="22"/>
      <c r="H31" s="14">
        <f t="shared" si="7"/>
        <v>0</v>
      </c>
    </row>
    <row r="32" spans="1:8" s="7" customFormat="1" ht="15">
      <c r="A32" s="15" t="s">
        <v>33</v>
      </c>
      <c r="B32" s="21">
        <f>+'Approved FY 16'!$F$23</f>
        <v>2.76</v>
      </c>
      <c r="C32" s="21"/>
      <c r="D32" s="21">
        <f t="shared" si="6"/>
        <v>0</v>
      </c>
      <c r="E32" s="21"/>
      <c r="F32" s="12">
        <f>+'Approved FY 17'!$F$24</f>
        <v>2.76</v>
      </c>
      <c r="G32" s="22"/>
      <c r="H32" s="14">
        <f t="shared" si="7"/>
        <v>0</v>
      </c>
    </row>
    <row r="33" spans="1:8" s="7" customFormat="1" ht="15">
      <c r="A33" s="15" t="s">
        <v>34</v>
      </c>
      <c r="B33" s="21">
        <f>+'Approved FY 16'!$F$28</f>
        <v>3.51</v>
      </c>
      <c r="C33" s="21"/>
      <c r="D33" s="21">
        <f t="shared" si="6"/>
        <v>0</v>
      </c>
      <c r="E33" s="21"/>
      <c r="F33" s="12">
        <f>+'Approved FY 17'!$F$29</f>
        <v>3.51</v>
      </c>
      <c r="G33" s="22"/>
      <c r="H33" s="14">
        <f t="shared" si="7"/>
        <v>0</v>
      </c>
    </row>
    <row r="34" spans="1:8" s="7" customFormat="1" ht="15">
      <c r="A34" s="115" t="s">
        <v>119</v>
      </c>
      <c r="B34" s="21">
        <f>+'Approved FY 16'!$F$29</f>
        <v>3.47</v>
      </c>
      <c r="C34" s="21"/>
      <c r="D34" s="21">
        <f t="shared" si="6"/>
        <v>0.39999999999999991</v>
      </c>
      <c r="E34" s="21"/>
      <c r="F34" s="12">
        <f>+'Approved FY 17'!$F$30</f>
        <v>3.87</v>
      </c>
      <c r="G34" s="22"/>
      <c r="H34" s="14">
        <f>IFERROR(D34/B34,1)</f>
        <v>0.1152737752161383</v>
      </c>
    </row>
    <row r="35" spans="1:8" s="7" customFormat="1" ht="15">
      <c r="A35" s="19" t="s">
        <v>35</v>
      </c>
      <c r="B35" s="21">
        <f>+'Approved FY 16'!$F$30</f>
        <v>8.91</v>
      </c>
      <c r="C35" s="21"/>
      <c r="D35" s="21">
        <f t="shared" si="6"/>
        <v>0</v>
      </c>
      <c r="E35" s="21"/>
      <c r="F35" s="12">
        <f>+'Approved FY 17'!$F$31</f>
        <v>8.91</v>
      </c>
      <c r="G35" s="22"/>
      <c r="H35" s="14">
        <f t="shared" si="7"/>
        <v>0</v>
      </c>
    </row>
    <row r="36" spans="1:8" s="18" customFormat="1" ht="15">
      <c r="A36" s="15" t="s">
        <v>36</v>
      </c>
      <c r="B36" s="21">
        <f>+'Approved FY 16'!$F$31</f>
        <v>11.81</v>
      </c>
      <c r="C36" s="23"/>
      <c r="D36" s="12">
        <f t="shared" si="6"/>
        <v>-9.9999999999997868E-3</v>
      </c>
      <c r="E36" s="23"/>
      <c r="F36" s="12">
        <f>+'Approved FY 17'!$F$32</f>
        <v>11.8</v>
      </c>
      <c r="G36" s="24"/>
      <c r="H36" s="14">
        <f t="shared" si="7"/>
        <v>-8.4674005080438491E-4</v>
      </c>
    </row>
    <row r="37" spans="1:8" s="7" customFormat="1" ht="15">
      <c r="A37" s="19" t="s">
        <v>12</v>
      </c>
      <c r="B37" s="25">
        <f>+'Approved FY 16'!$F$32</f>
        <v>4.72</v>
      </c>
      <c r="C37" s="26"/>
      <c r="D37" s="25">
        <f t="shared" si="6"/>
        <v>0</v>
      </c>
      <c r="E37" s="21"/>
      <c r="F37" s="27">
        <f>+'Approved FY 17'!$F$33</f>
        <v>4.72</v>
      </c>
      <c r="G37" s="22"/>
      <c r="H37" s="120">
        <f t="shared" si="7"/>
        <v>0</v>
      </c>
    </row>
    <row r="38" spans="1:8" s="7" customFormat="1" ht="6.75" customHeight="1">
      <c r="A38" s="28"/>
      <c r="B38" s="12"/>
      <c r="C38" s="12"/>
      <c r="D38" s="12"/>
      <c r="E38" s="12"/>
      <c r="F38" s="12"/>
      <c r="H38" s="14"/>
    </row>
    <row r="39" spans="1:8" s="7" customFormat="1" ht="15">
      <c r="A39" s="123" t="s">
        <v>7</v>
      </c>
      <c r="B39" s="12">
        <f>SUM(B12:B37)</f>
        <v>437.96000000000009</v>
      </c>
      <c r="C39" s="12"/>
      <c r="D39" s="12">
        <f>SUM(D12:D37)</f>
        <v>25.39</v>
      </c>
      <c r="E39" s="12"/>
      <c r="F39" s="12">
        <f>SUM(F12:F37)</f>
        <v>463.35000000000008</v>
      </c>
      <c r="H39" s="14">
        <f t="shared" ref="H39:H41" si="8">IFERROR(D39/B39,0)</f>
        <v>5.7973330897798873E-2</v>
      </c>
    </row>
    <row r="40" spans="1:8" s="7" customFormat="1" ht="15">
      <c r="A40" s="11" t="s">
        <v>8</v>
      </c>
      <c r="B40" s="29">
        <f>+'Approved FY 16'!$F$36</f>
        <v>25</v>
      </c>
      <c r="C40" s="29"/>
      <c r="D40" s="29">
        <f t="shared" ref="D40:D41" si="9">+F40-B40</f>
        <v>0</v>
      </c>
      <c r="E40" s="29"/>
      <c r="F40" s="12">
        <f>+'Approved FY 17'!F37</f>
        <v>25</v>
      </c>
      <c r="H40" s="14">
        <f t="shared" si="8"/>
        <v>0</v>
      </c>
    </row>
    <row r="41" spans="1:8" s="7" customFormat="1" ht="15">
      <c r="A41" s="11" t="s">
        <v>37</v>
      </c>
      <c r="B41" s="27">
        <f>+'Approved FY 16'!$F$35</f>
        <v>311.25</v>
      </c>
      <c r="C41" s="29"/>
      <c r="D41" s="27">
        <f t="shared" si="9"/>
        <v>0</v>
      </c>
      <c r="E41" s="12"/>
      <c r="F41" s="27">
        <f>+'Approved FY 17'!F36</f>
        <v>311.25</v>
      </c>
      <c r="H41" s="120">
        <f t="shared" si="8"/>
        <v>0</v>
      </c>
    </row>
    <row r="42" spans="1:8" s="7" customFormat="1" ht="8.25" customHeight="1">
      <c r="A42" s="11"/>
      <c r="B42" s="12"/>
      <c r="C42" s="12"/>
      <c r="D42" s="12"/>
      <c r="E42" s="12"/>
      <c r="F42" s="12"/>
      <c r="H42" s="14"/>
    </row>
    <row r="43" spans="1:8" s="7" customFormat="1" ht="15">
      <c r="A43" s="11" t="s">
        <v>38</v>
      </c>
      <c r="B43" s="12">
        <f>SUM(B39:B41)</f>
        <v>774.21</v>
      </c>
      <c r="C43" s="12"/>
      <c r="D43" s="12">
        <f>SUM(D39:D41)</f>
        <v>25.39</v>
      </c>
      <c r="E43" s="12"/>
      <c r="F43" s="12">
        <f>SUM(F39:F41)</f>
        <v>799.60000000000014</v>
      </c>
      <c r="H43" s="14">
        <f>IFERROR(D43/B43,0)</f>
        <v>3.2794719778871363E-2</v>
      </c>
    </row>
    <row r="44" spans="1:8" s="7" customFormat="1" ht="15">
      <c r="A44" s="30"/>
      <c r="B44" s="12"/>
      <c r="C44" s="12"/>
      <c r="D44" s="12"/>
      <c r="E44" s="12"/>
      <c r="F44" s="12"/>
      <c r="H44" s="14"/>
    </row>
    <row r="45" spans="1:8" s="7" customFormat="1" ht="15">
      <c r="A45" s="11" t="s">
        <v>39</v>
      </c>
      <c r="B45" s="12"/>
      <c r="C45" s="12"/>
      <c r="D45" s="12"/>
      <c r="E45" s="12"/>
      <c r="F45" s="12"/>
      <c r="H45" s="14"/>
    </row>
    <row r="46" spans="1:8" s="7" customFormat="1" ht="15">
      <c r="A46" s="122" t="s">
        <v>166</v>
      </c>
      <c r="B46" s="12">
        <f>+'Approved FY 16'!H6</f>
        <v>0</v>
      </c>
      <c r="C46" s="12"/>
      <c r="D46" s="12">
        <f t="shared" ref="D46:D60" si="10">+F46-B46</f>
        <v>2.04</v>
      </c>
      <c r="E46" s="12"/>
      <c r="F46" s="12">
        <f>+'Approved FY 17'!H6</f>
        <v>2.04</v>
      </c>
      <c r="H46" s="14">
        <v>1</v>
      </c>
    </row>
    <row r="47" spans="1:8" s="7" customFormat="1" ht="15">
      <c r="A47" s="49" t="s">
        <v>167</v>
      </c>
      <c r="B47" s="12">
        <f>+'Approved FY 16'!$H$7</f>
        <v>19.25</v>
      </c>
      <c r="C47" s="12"/>
      <c r="D47" s="12">
        <f t="shared" si="10"/>
        <v>-12.57</v>
      </c>
      <c r="E47" s="12"/>
      <c r="F47" s="12">
        <f>+'Approved FY 17'!$H$7</f>
        <v>6.68</v>
      </c>
      <c r="H47" s="14">
        <f>IFERROR(D47/B47,0)</f>
        <v>-0.652987012987013</v>
      </c>
    </row>
    <row r="48" spans="1:8" s="7" customFormat="1" ht="15.75" customHeight="1">
      <c r="A48" s="54" t="s">
        <v>178</v>
      </c>
      <c r="B48" s="12">
        <v>0</v>
      </c>
      <c r="C48" s="12"/>
      <c r="D48" s="12">
        <f t="shared" si="10"/>
        <v>5.13</v>
      </c>
      <c r="E48" s="12"/>
      <c r="F48" s="12">
        <f>+'Approved FY 17'!H8</f>
        <v>5.13</v>
      </c>
      <c r="H48" s="14">
        <v>1</v>
      </c>
    </row>
    <row r="49" spans="1:8" s="7" customFormat="1" ht="15">
      <c r="A49" s="122" t="s">
        <v>168</v>
      </c>
      <c r="B49" s="12">
        <f>+'Approved FY 16'!H16</f>
        <v>0</v>
      </c>
      <c r="C49" s="12"/>
      <c r="D49" s="12">
        <f t="shared" si="10"/>
        <v>20.29</v>
      </c>
      <c r="E49" s="12"/>
      <c r="F49" s="12">
        <f>+'Approved FY 17'!H17</f>
        <v>20.29</v>
      </c>
      <c r="H49" s="14">
        <v>1</v>
      </c>
    </row>
    <row r="50" spans="1:8" s="7" customFormat="1" ht="15">
      <c r="A50" s="122" t="s">
        <v>161</v>
      </c>
      <c r="B50" s="12">
        <f>+'Approved FY 16'!H17</f>
        <v>0</v>
      </c>
      <c r="C50" s="12"/>
      <c r="D50" s="12">
        <f t="shared" si="10"/>
        <v>0.13</v>
      </c>
      <c r="E50" s="12"/>
      <c r="F50" s="12">
        <f>+'Approved FY 17'!H18</f>
        <v>0.13</v>
      </c>
      <c r="H50" s="14">
        <v>1</v>
      </c>
    </row>
    <row r="51" spans="1:8" s="7" customFormat="1" ht="15">
      <c r="A51" s="20" t="s">
        <v>162</v>
      </c>
      <c r="B51" s="12">
        <f>+'Approved FY 16'!H18</f>
        <v>0</v>
      </c>
      <c r="C51" s="12"/>
      <c r="D51" s="12">
        <f t="shared" si="10"/>
        <v>4.7699999999999996</v>
      </c>
      <c r="E51" s="12"/>
      <c r="F51" s="12">
        <f>+'Approved FY 17'!H19</f>
        <v>4.7699999999999996</v>
      </c>
      <c r="H51" s="14">
        <v>1</v>
      </c>
    </row>
    <row r="52" spans="1:8" s="7" customFormat="1" ht="15">
      <c r="A52" s="122" t="s">
        <v>169</v>
      </c>
      <c r="B52" s="12">
        <f>+'Approved FY 16'!H23</f>
        <v>0</v>
      </c>
      <c r="C52" s="12"/>
      <c r="D52" s="12">
        <f t="shared" si="10"/>
        <v>1.1599999999999999</v>
      </c>
      <c r="E52" s="12"/>
      <c r="F52" s="12">
        <f>+'Approved FY 17'!H24</f>
        <v>1.1599999999999999</v>
      </c>
      <c r="H52" s="14">
        <v>1</v>
      </c>
    </row>
    <row r="53" spans="1:8" s="7" customFormat="1" ht="15">
      <c r="A53" s="20" t="s">
        <v>6</v>
      </c>
      <c r="B53" s="16"/>
      <c r="C53" s="16"/>
      <c r="D53" s="12"/>
      <c r="E53" s="16"/>
      <c r="F53" s="12"/>
      <c r="G53" s="18"/>
      <c r="H53" s="14"/>
    </row>
    <row r="54" spans="1:8" s="7" customFormat="1" ht="15">
      <c r="A54" s="19" t="s">
        <v>11</v>
      </c>
      <c r="B54" s="16">
        <f>+'Approved FY 16'!$H$25</f>
        <v>38.39</v>
      </c>
      <c r="C54" s="16"/>
      <c r="D54" s="12">
        <f t="shared" si="10"/>
        <v>-10.52</v>
      </c>
      <c r="E54" s="16"/>
      <c r="F54" s="12">
        <f>+'Approved FY 17'!H26</f>
        <v>27.87</v>
      </c>
      <c r="G54" s="18"/>
      <c r="H54" s="14">
        <f t="shared" ref="H54:H60" si="11">IFERROR(D54/B54,0)</f>
        <v>-0.27402969523313364</v>
      </c>
    </row>
    <row r="55" spans="1:8" s="7" customFormat="1" ht="15">
      <c r="A55" s="19" t="s">
        <v>88</v>
      </c>
      <c r="B55" s="16">
        <f>+'Approved FY 16'!$H$26</f>
        <v>25</v>
      </c>
      <c r="C55" s="16"/>
      <c r="D55" s="12">
        <f t="shared" si="10"/>
        <v>-4.1900000000000013</v>
      </c>
      <c r="E55" s="16"/>
      <c r="F55" s="12">
        <f>+'Approved FY 17'!H27</f>
        <v>20.81</v>
      </c>
      <c r="G55" s="18"/>
      <c r="H55" s="14">
        <f t="shared" si="11"/>
        <v>-0.16760000000000005</v>
      </c>
    </row>
    <row r="56" spans="1:8" s="7" customFormat="1" ht="15">
      <c r="A56" s="122" t="s">
        <v>170</v>
      </c>
      <c r="B56" s="16">
        <f>+'Approved FY 16'!H28</f>
        <v>0</v>
      </c>
      <c r="C56" s="16"/>
      <c r="D56" s="12">
        <f t="shared" si="10"/>
        <v>1.47</v>
      </c>
      <c r="E56" s="16"/>
      <c r="F56" s="12">
        <f>+'Approved FY 17'!H29</f>
        <v>1.47</v>
      </c>
      <c r="G56" s="18"/>
      <c r="H56" s="14">
        <v>1</v>
      </c>
    </row>
    <row r="57" spans="1:8" s="7" customFormat="1" ht="15">
      <c r="A57" s="122" t="s">
        <v>171</v>
      </c>
      <c r="B57" s="16">
        <f>+'Approved FY 16'!H29</f>
        <v>0</v>
      </c>
      <c r="C57" s="16"/>
      <c r="D57" s="12">
        <f t="shared" si="10"/>
        <v>1.63</v>
      </c>
      <c r="E57" s="16"/>
      <c r="F57" s="12">
        <f>+'Approved FY 17'!H30</f>
        <v>1.63</v>
      </c>
      <c r="G57" s="18"/>
      <c r="H57" s="14">
        <v>1</v>
      </c>
    </row>
    <row r="58" spans="1:8" s="7" customFormat="1" ht="15">
      <c r="A58" s="122" t="s">
        <v>172</v>
      </c>
      <c r="B58" s="16">
        <f>+'Approved FY 16'!H31</f>
        <v>0</v>
      </c>
      <c r="C58" s="16"/>
      <c r="D58" s="12">
        <f t="shared" si="10"/>
        <v>4.96</v>
      </c>
      <c r="E58" s="16"/>
      <c r="F58" s="12">
        <f>+'Approved FY 17'!H32</f>
        <v>4.96</v>
      </c>
      <c r="G58" s="18"/>
      <c r="H58" s="14">
        <v>1</v>
      </c>
    </row>
    <row r="59" spans="1:8" s="7" customFormat="1" ht="15">
      <c r="A59" s="20" t="s">
        <v>173</v>
      </c>
      <c r="B59" s="16">
        <f>+'Approved FY 16'!H32</f>
        <v>0</v>
      </c>
      <c r="C59" s="16"/>
      <c r="D59" s="12">
        <f t="shared" si="10"/>
        <v>1.98</v>
      </c>
      <c r="E59" s="16"/>
      <c r="F59" s="12">
        <f>+'Approved FY 17'!H33</f>
        <v>1.98</v>
      </c>
      <c r="G59" s="18"/>
      <c r="H59" s="14">
        <v>1</v>
      </c>
    </row>
    <row r="60" spans="1:8" s="7" customFormat="1" ht="15">
      <c r="A60" s="11" t="s">
        <v>8</v>
      </c>
      <c r="B60" s="29">
        <f>+'Approved FY 16'!$H$36</f>
        <v>25</v>
      </c>
      <c r="C60" s="29"/>
      <c r="D60" s="12">
        <f t="shared" si="10"/>
        <v>0</v>
      </c>
      <c r="E60" s="29"/>
      <c r="F60" s="12">
        <f>+'Approved FY 17'!H37</f>
        <v>25</v>
      </c>
      <c r="H60" s="14">
        <f t="shared" si="11"/>
        <v>0</v>
      </c>
    </row>
    <row r="61" spans="1:8" ht="15">
      <c r="A61" s="11" t="s">
        <v>40</v>
      </c>
      <c r="B61" s="27">
        <f>+'Approved FY 16'!$H$35</f>
        <v>103.75</v>
      </c>
      <c r="C61" s="29"/>
      <c r="D61" s="27">
        <f t="shared" ref="D61" si="12">+F61-B61</f>
        <v>0</v>
      </c>
      <c r="E61" s="12"/>
      <c r="F61" s="27">
        <f>+'Approved FY 17'!H36</f>
        <v>103.75</v>
      </c>
      <c r="G61" s="7"/>
      <c r="H61" s="120">
        <f t="shared" ref="H61" si="13">IFERROR(D61/B61,0)</f>
        <v>0</v>
      </c>
    </row>
    <row r="62" spans="1:8" ht="7.5" customHeight="1">
      <c r="A62" s="11"/>
      <c r="B62" s="12"/>
      <c r="C62" s="12"/>
      <c r="D62" s="12"/>
      <c r="E62" s="12"/>
      <c r="F62" s="12"/>
      <c r="G62" s="7"/>
      <c r="H62" s="14"/>
    </row>
    <row r="63" spans="1:8" ht="15">
      <c r="A63" s="11" t="s">
        <v>41</v>
      </c>
      <c r="B63" s="12">
        <f>SUM(B46:B61)</f>
        <v>211.39</v>
      </c>
      <c r="C63" s="12"/>
      <c r="D63" s="12">
        <f t="shared" ref="D63" si="14">SUM(D46:D61)</f>
        <v>16.279999999999998</v>
      </c>
      <c r="E63" s="12"/>
      <c r="F63" s="12">
        <f>SUM(F46:F61)</f>
        <v>227.67000000000002</v>
      </c>
      <c r="G63" s="7"/>
      <c r="H63" s="14">
        <f>IFERROR(D63/B63,0)</f>
        <v>7.7014049860447506E-2</v>
      </c>
    </row>
    <row r="64" spans="1:8" ht="15">
      <c r="A64" s="11"/>
      <c r="B64" s="31"/>
      <c r="C64" s="31"/>
      <c r="D64" s="31"/>
      <c r="E64" s="31"/>
      <c r="F64" s="31"/>
      <c r="G64" s="7"/>
      <c r="H64" s="32"/>
    </row>
    <row r="65" spans="1:8" ht="15">
      <c r="A65" s="33"/>
      <c r="B65" s="31"/>
      <c r="C65" s="31"/>
      <c r="D65" s="31"/>
      <c r="E65" s="31"/>
      <c r="F65" s="31"/>
      <c r="G65" s="7"/>
      <c r="H65" s="32"/>
    </row>
    <row r="66" spans="1:8" ht="15">
      <c r="A66" s="1" t="s">
        <v>176</v>
      </c>
      <c r="B66" s="31"/>
      <c r="C66" s="31"/>
      <c r="D66" s="31"/>
      <c r="E66" s="31"/>
      <c r="F66" s="31"/>
      <c r="G66" s="7"/>
      <c r="H66" s="32"/>
    </row>
    <row r="67" spans="1:8" ht="15">
      <c r="A67" s="34" t="s">
        <v>42</v>
      </c>
      <c r="B67" s="31"/>
      <c r="C67" s="31"/>
      <c r="D67" s="31"/>
      <c r="E67" s="31"/>
      <c r="F67" s="31"/>
      <c r="G67" s="7"/>
      <c r="H67" s="32"/>
    </row>
    <row r="68" spans="1:8" ht="15">
      <c r="A68" s="34" t="s">
        <v>43</v>
      </c>
      <c r="B68" s="31"/>
      <c r="C68" s="31"/>
      <c r="D68" s="31"/>
      <c r="E68" s="31"/>
      <c r="F68" s="31"/>
      <c r="G68" s="7"/>
      <c r="H68" s="32"/>
    </row>
    <row r="69" spans="1:8" ht="14">
      <c r="A69" s="83" t="s">
        <v>152</v>
      </c>
    </row>
    <row r="70" spans="1:8" ht="14">
      <c r="A70" s="80" t="s">
        <v>180</v>
      </c>
    </row>
  </sheetData>
  <mergeCells count="2">
    <mergeCell ref="A8:H8"/>
    <mergeCell ref="A7:H7"/>
  </mergeCells>
  <pageMargins left="0.7" right="0.7" top="0.75" bottom="0.75" header="0.3" footer="0.3"/>
  <pageSetup scale="6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4"/>
  <sheetViews>
    <sheetView topLeftCell="A25" workbookViewId="0">
      <selection activeCell="D49" sqref="D49"/>
    </sheetView>
  </sheetViews>
  <sheetFormatPr baseColWidth="10" defaultColWidth="9.1640625" defaultRowHeight="13" x14ac:dyDescent="0"/>
  <cols>
    <col min="1" max="1" width="55.6640625" style="1" customWidth="1"/>
    <col min="2" max="2" width="9.83203125" style="1" bestFit="1" customWidth="1"/>
    <col min="3" max="3" width="3.33203125" style="1" customWidth="1"/>
    <col min="4" max="4" width="11.5" style="1" customWidth="1"/>
    <col min="5" max="5" width="3.33203125" style="1" customWidth="1"/>
    <col min="6" max="6" width="9.5" style="1" bestFit="1" customWidth="1"/>
    <col min="7" max="7" width="3.33203125" style="1" customWidth="1"/>
    <col min="8" max="8" width="9.5" style="1" customWidth="1"/>
    <col min="9" max="16384" width="9.1640625" style="1"/>
  </cols>
  <sheetData>
    <row r="1" spans="1:8">
      <c r="A1" s="4" t="s">
        <v>17</v>
      </c>
    </row>
    <row r="2" spans="1:8">
      <c r="A2" s="4" t="str">
        <f>'BOG Fall Spring On'!A2</f>
        <v>Board of Governors Meeting - May 5-6, 2016</v>
      </c>
    </row>
    <row r="3" spans="1:8">
      <c r="A3" s="5" t="str">
        <f>'BOG Fall Spring On'!A3</f>
        <v>Final</v>
      </c>
    </row>
    <row r="4" spans="1:8" ht="15">
      <c r="A4" s="145" t="s">
        <v>18</v>
      </c>
      <c r="B4" s="145"/>
      <c r="C4" s="145"/>
      <c r="D4" s="145"/>
      <c r="E4" s="145"/>
      <c r="F4" s="145"/>
      <c r="G4" s="145"/>
      <c r="H4" s="145"/>
    </row>
    <row r="5" spans="1:8" ht="15">
      <c r="A5" s="145" t="s">
        <v>19</v>
      </c>
      <c r="B5" s="145"/>
      <c r="C5" s="145"/>
      <c r="D5" s="145"/>
      <c r="E5" s="145"/>
      <c r="F5" s="145"/>
      <c r="G5" s="145"/>
      <c r="H5" s="145"/>
    </row>
    <row r="6" spans="1:8" ht="15">
      <c r="A6" s="145" t="s">
        <v>20</v>
      </c>
      <c r="B6" s="145"/>
      <c r="C6" s="145"/>
      <c r="D6" s="145"/>
      <c r="E6" s="145"/>
      <c r="F6" s="145"/>
      <c r="G6" s="145"/>
      <c r="H6" s="145"/>
    </row>
    <row r="7" spans="1:8" ht="15">
      <c r="A7" s="143" t="str">
        <f>'BOG Fall Spring On'!A7</f>
        <v>PER SEMESTER FOR ACADEMIC YEAR 2016-17</v>
      </c>
      <c r="B7" s="143"/>
      <c r="C7" s="143"/>
      <c r="D7" s="143"/>
      <c r="E7" s="143"/>
      <c r="F7" s="143"/>
      <c r="G7" s="143"/>
      <c r="H7" s="143"/>
    </row>
    <row r="8" spans="1:8" ht="15">
      <c r="A8" s="145" t="s">
        <v>49</v>
      </c>
      <c r="B8" s="145"/>
      <c r="C8" s="145"/>
      <c r="D8" s="145"/>
      <c r="E8" s="145"/>
      <c r="F8" s="145"/>
      <c r="G8" s="145"/>
      <c r="H8" s="145"/>
    </row>
    <row r="9" spans="1:8" ht="15">
      <c r="A9" s="40"/>
      <c r="B9" s="40"/>
      <c r="C9" s="40"/>
      <c r="D9" s="40"/>
      <c r="E9" s="40"/>
      <c r="F9" s="40"/>
      <c r="G9" s="40"/>
      <c r="H9" s="40"/>
    </row>
    <row r="10" spans="1:8" ht="45">
      <c r="A10" s="7"/>
      <c r="B10" s="9" t="str">
        <f>'BOG Fall Spring On'!B10</f>
        <v>2015-16 Approved Fees</v>
      </c>
      <c r="C10" s="9"/>
      <c r="D10" s="9" t="str">
        <f>'BOG Fall Spring On'!D10</f>
        <v>2016-17 Proposed Changes</v>
      </c>
      <c r="E10" s="9"/>
      <c r="F10" s="9" t="str">
        <f>'BOG Fall Spring On'!F10</f>
        <v>2016-17 Proposed Fees</v>
      </c>
      <c r="G10" s="9"/>
      <c r="H10" s="10" t="s">
        <v>22</v>
      </c>
    </row>
    <row r="11" spans="1:8" ht="15">
      <c r="A11" s="11" t="s">
        <v>23</v>
      </c>
      <c r="B11" s="31"/>
      <c r="C11" s="31"/>
      <c r="D11" s="31"/>
      <c r="E11" s="31"/>
      <c r="F11" s="31"/>
      <c r="G11" s="7"/>
      <c r="H11" s="32"/>
    </row>
    <row r="12" spans="1:8" ht="15">
      <c r="A12" s="11" t="s">
        <v>156</v>
      </c>
      <c r="B12" s="12">
        <f>+'Approved FY 16'!G6</f>
        <v>0</v>
      </c>
      <c r="C12" s="12"/>
      <c r="D12" s="16">
        <f>+F12-B12</f>
        <v>2.4300000000000002</v>
      </c>
      <c r="E12" s="12"/>
      <c r="F12" s="12">
        <f>+'Approved FY 17'!G6</f>
        <v>2.4300000000000002</v>
      </c>
      <c r="G12" s="7"/>
      <c r="H12" s="32">
        <v>1</v>
      </c>
    </row>
    <row r="13" spans="1:8" ht="15.75" customHeight="1">
      <c r="A13" s="11" t="s">
        <v>157</v>
      </c>
      <c r="B13" s="12">
        <f>+'Approved FY 16'!$G$7</f>
        <v>0</v>
      </c>
      <c r="C13" s="12"/>
      <c r="D13" s="16">
        <f>+F13-B13</f>
        <v>7.95</v>
      </c>
      <c r="E13" s="12"/>
      <c r="F13" s="12">
        <f>+'Approved FY 17'!G7</f>
        <v>7.95</v>
      </c>
      <c r="G13" s="7"/>
      <c r="H13" s="32">
        <v>1</v>
      </c>
    </row>
    <row r="14" spans="1:8" ht="15.75" customHeight="1">
      <c r="A14" s="54" t="s">
        <v>178</v>
      </c>
      <c r="B14" s="12">
        <v>0</v>
      </c>
      <c r="C14" s="12"/>
      <c r="D14" s="16">
        <f>+F14-B14</f>
        <v>6.11</v>
      </c>
      <c r="E14" s="12"/>
      <c r="F14" s="12">
        <f>+'Approved FY 17'!G8</f>
        <v>6.11</v>
      </c>
      <c r="G14" s="7"/>
      <c r="H14" s="32">
        <v>1</v>
      </c>
    </row>
    <row r="15" spans="1:8" ht="15">
      <c r="A15" s="11" t="s">
        <v>158</v>
      </c>
      <c r="B15" s="12">
        <f>+'Approved FY 16'!G10</f>
        <v>0</v>
      </c>
      <c r="C15" s="12"/>
      <c r="D15" s="16">
        <f t="shared" ref="D15:D22" si="0">+F15-B15</f>
        <v>1.65</v>
      </c>
      <c r="E15" s="12"/>
      <c r="F15" s="12">
        <f>+'Approved FY 17'!G11</f>
        <v>1.65</v>
      </c>
      <c r="G15" s="7"/>
      <c r="H15" s="32">
        <v>1</v>
      </c>
    </row>
    <row r="16" spans="1:8" ht="15">
      <c r="A16" s="11" t="s">
        <v>154</v>
      </c>
      <c r="B16" s="12"/>
      <c r="C16" s="12"/>
      <c r="D16" s="16"/>
      <c r="E16" s="12"/>
      <c r="F16" s="12"/>
      <c r="G16" s="7"/>
      <c r="H16" s="32"/>
    </row>
    <row r="17" spans="1:8" ht="15">
      <c r="A17" s="19" t="s">
        <v>165</v>
      </c>
      <c r="B17" s="12">
        <f>+'Approved FY 16'!G14</f>
        <v>0</v>
      </c>
      <c r="C17" s="12"/>
      <c r="D17" s="16">
        <f t="shared" si="0"/>
        <v>18.52</v>
      </c>
      <c r="E17" s="12"/>
      <c r="F17" s="12">
        <f>+'Approved FY 17'!G15</f>
        <v>18.52</v>
      </c>
      <c r="G17" s="7"/>
      <c r="H17" s="32">
        <v>1</v>
      </c>
    </row>
    <row r="18" spans="1:8" ht="15">
      <c r="A18" s="19" t="s">
        <v>2</v>
      </c>
      <c r="B18" s="12">
        <f>+'Approved FY 16'!$G$13</f>
        <v>49.71</v>
      </c>
      <c r="C18" s="12"/>
      <c r="D18" s="16">
        <f t="shared" si="0"/>
        <v>-49.71</v>
      </c>
      <c r="E18" s="12"/>
      <c r="F18" s="12">
        <f>+'Approved FY 17'!$C$14</f>
        <v>0</v>
      </c>
      <c r="G18" s="7"/>
      <c r="H18" s="32">
        <f t="shared" ref="H18:H25" si="1">IFERROR(D18/B18,0)</f>
        <v>-1</v>
      </c>
    </row>
    <row r="19" spans="1:8" ht="15">
      <c r="A19" s="20" t="s">
        <v>160</v>
      </c>
      <c r="B19" s="12">
        <f>+'Approved FY 16'!G16</f>
        <v>0</v>
      </c>
      <c r="C19" s="12"/>
      <c r="D19" s="16">
        <f t="shared" si="0"/>
        <v>20.29</v>
      </c>
      <c r="E19" s="12"/>
      <c r="F19" s="12">
        <f>+'Approved FY 17'!G17</f>
        <v>20.29</v>
      </c>
      <c r="G19" s="7"/>
      <c r="H19" s="32">
        <v>1</v>
      </c>
    </row>
    <row r="20" spans="1:8" ht="15">
      <c r="A20" s="11" t="s">
        <v>174</v>
      </c>
      <c r="B20" s="12">
        <f>+'Approved FY 16'!G17</f>
        <v>0</v>
      </c>
      <c r="C20" s="12"/>
      <c r="D20" s="16">
        <f t="shared" si="0"/>
        <v>0.16</v>
      </c>
      <c r="E20" s="12"/>
      <c r="F20" s="12">
        <f>+'Approved FY 17'!G18</f>
        <v>0.16</v>
      </c>
      <c r="G20" s="7"/>
      <c r="H20" s="32">
        <v>1</v>
      </c>
    </row>
    <row r="21" spans="1:8" ht="15">
      <c r="A21" s="11" t="s">
        <v>162</v>
      </c>
      <c r="B21" s="12">
        <f>+'Approved FY 16'!G18</f>
        <v>0</v>
      </c>
      <c r="C21" s="12"/>
      <c r="D21" s="16">
        <f t="shared" si="0"/>
        <v>4.7699999999999996</v>
      </c>
      <c r="E21" s="12"/>
      <c r="F21" s="12">
        <f>+'Approved FY 17'!G19</f>
        <v>4.7699999999999996</v>
      </c>
      <c r="G21" s="7"/>
      <c r="H21" s="32">
        <v>1</v>
      </c>
    </row>
    <row r="22" spans="1:8" ht="15">
      <c r="A22" s="20" t="s">
        <v>175</v>
      </c>
      <c r="B22" s="12">
        <f>+'Approved FY 16'!G23</f>
        <v>0</v>
      </c>
      <c r="C22" s="12"/>
      <c r="D22" s="16">
        <f t="shared" si="0"/>
        <v>1.38</v>
      </c>
      <c r="E22" s="12"/>
      <c r="F22" s="12">
        <f>+'Approved FY 17'!G24</f>
        <v>1.38</v>
      </c>
      <c r="G22" s="7"/>
      <c r="H22" s="32">
        <v>1</v>
      </c>
    </row>
    <row r="23" spans="1:8" ht="15">
      <c r="A23" s="20" t="s">
        <v>50</v>
      </c>
      <c r="B23" s="29"/>
      <c r="C23" s="29"/>
      <c r="D23" s="16"/>
      <c r="E23" s="12"/>
      <c r="F23" s="12"/>
      <c r="G23" s="7"/>
      <c r="H23" s="32"/>
    </row>
    <row r="24" spans="1:8" ht="15">
      <c r="A24" s="19" t="s">
        <v>11</v>
      </c>
      <c r="B24" s="82">
        <f>+'Approved FY 16'!$G$25</f>
        <v>66.349999999999994</v>
      </c>
      <c r="C24" s="82"/>
      <c r="D24" s="82">
        <f>+F24-B24</f>
        <v>-66.349999999999994</v>
      </c>
      <c r="E24" s="82"/>
      <c r="F24" s="12">
        <f>+'Approved FY 17'!$C$26</f>
        <v>0</v>
      </c>
      <c r="G24" s="43"/>
      <c r="H24" s="32">
        <f t="shared" si="1"/>
        <v>-1</v>
      </c>
    </row>
    <row r="25" spans="1:8" ht="15">
      <c r="A25" s="19" t="s">
        <v>28</v>
      </c>
      <c r="B25" s="35">
        <f>+'Approved FY 16'!$G$26</f>
        <v>49.54</v>
      </c>
      <c r="C25" s="82"/>
      <c r="D25" s="35">
        <f>+F25-B25</f>
        <v>-24.77</v>
      </c>
      <c r="E25" s="16"/>
      <c r="F25" s="27">
        <f>+'Approved FY 17'!G27</f>
        <v>24.77</v>
      </c>
      <c r="G25" s="7"/>
      <c r="H25" s="120">
        <f t="shared" si="1"/>
        <v>-0.5</v>
      </c>
    </row>
    <row r="26" spans="1:8" ht="8.25" customHeight="1">
      <c r="A26" s="28"/>
      <c r="B26" s="12"/>
      <c r="C26" s="12"/>
      <c r="D26" s="12"/>
      <c r="E26" s="12"/>
      <c r="F26" s="12"/>
      <c r="G26" s="7"/>
      <c r="H26" s="32"/>
    </row>
    <row r="27" spans="1:8" ht="15">
      <c r="A27" s="123" t="s">
        <v>7</v>
      </c>
      <c r="B27" s="29">
        <f>SUM(B12:B25)</f>
        <v>165.6</v>
      </c>
      <c r="C27" s="29"/>
      <c r="D27" s="29">
        <f>SUM(D12:D25)</f>
        <v>-77.569999999999993</v>
      </c>
      <c r="E27" s="29"/>
      <c r="F27" s="29">
        <f>SUM(F12:F25)</f>
        <v>88.03</v>
      </c>
      <c r="G27" s="7"/>
      <c r="H27" s="32">
        <f t="shared" ref="H27:H29" si="2">IFERROR(D27/B27,0)</f>
        <v>-0.46841787439613525</v>
      </c>
    </row>
    <row r="28" spans="1:8" ht="15">
      <c r="A28" s="11" t="s">
        <v>8</v>
      </c>
      <c r="B28" s="82">
        <f>+'Approved FY 16'!$G$36</f>
        <v>25</v>
      </c>
      <c r="C28" s="29"/>
      <c r="D28" s="29">
        <f>+F28-B28</f>
        <v>0</v>
      </c>
      <c r="E28" s="29"/>
      <c r="F28" s="82">
        <f>+'Approved FY 17'!G37</f>
        <v>25</v>
      </c>
      <c r="G28" s="7"/>
      <c r="H28" s="32">
        <f t="shared" si="2"/>
        <v>0</v>
      </c>
    </row>
    <row r="29" spans="1:8" ht="15">
      <c r="A29" s="11" t="s">
        <v>51</v>
      </c>
      <c r="B29" s="27">
        <f>+'Approved FY 16'!$G$35</f>
        <v>311.25</v>
      </c>
      <c r="C29" s="29"/>
      <c r="D29" s="27">
        <f>+F29-B29</f>
        <v>0</v>
      </c>
      <c r="E29" s="12"/>
      <c r="F29" s="27">
        <f>+'Approved FY 17'!G36</f>
        <v>311.25</v>
      </c>
      <c r="G29" s="7"/>
      <c r="H29" s="120">
        <f t="shared" si="2"/>
        <v>0</v>
      </c>
    </row>
    <row r="30" spans="1:8" ht="8.25" customHeight="1">
      <c r="A30" s="11"/>
      <c r="B30" s="12"/>
      <c r="C30" s="12"/>
      <c r="D30" s="12"/>
      <c r="E30" s="12"/>
      <c r="F30" s="12"/>
      <c r="G30" s="7"/>
      <c r="H30" s="32"/>
    </row>
    <row r="31" spans="1:8" ht="15">
      <c r="A31" s="11" t="s">
        <v>38</v>
      </c>
      <c r="B31" s="12">
        <f>SUM(B27:B29)</f>
        <v>501.85</v>
      </c>
      <c r="C31" s="12"/>
      <c r="D31" s="12">
        <f>SUM(D27:D29)</f>
        <v>-77.569999999999993</v>
      </c>
      <c r="E31" s="12"/>
      <c r="F31" s="12">
        <f>SUM(F27:F29)</f>
        <v>424.28</v>
      </c>
      <c r="G31" s="7"/>
      <c r="H31" s="32">
        <f>IFERROR(D31/B31,0)</f>
        <v>-0.1545680980372621</v>
      </c>
    </row>
    <row r="32" spans="1:8" ht="15">
      <c r="A32" s="30"/>
      <c r="B32" s="12"/>
      <c r="C32" s="12"/>
      <c r="D32" s="12"/>
      <c r="E32" s="12"/>
      <c r="F32" s="12"/>
      <c r="G32" s="7"/>
      <c r="H32" s="32"/>
    </row>
    <row r="33" spans="1:8" ht="15">
      <c r="A33" s="11" t="s">
        <v>39</v>
      </c>
      <c r="B33" s="12"/>
      <c r="C33" s="12"/>
      <c r="D33" s="12"/>
      <c r="E33" s="12"/>
      <c r="F33" s="12"/>
      <c r="G33" s="7"/>
      <c r="H33" s="32"/>
    </row>
    <row r="34" spans="1:8" ht="15">
      <c r="A34" s="11" t="s">
        <v>147</v>
      </c>
      <c r="B34" s="12">
        <f>+'Approved FY 16'!I6</f>
        <v>0</v>
      </c>
      <c r="C34" s="12"/>
      <c r="D34" s="16">
        <f t="shared" ref="D34:D42" si="3">+F34-B34</f>
        <v>1.22</v>
      </c>
      <c r="E34" s="12"/>
      <c r="F34" s="12">
        <f>+'Approved FY 17'!I6</f>
        <v>1.22</v>
      </c>
      <c r="G34" s="7"/>
      <c r="H34" s="32">
        <v>1</v>
      </c>
    </row>
    <row r="35" spans="1:8" ht="15">
      <c r="A35" s="11" t="s">
        <v>148</v>
      </c>
      <c r="B35" s="12">
        <f>+'Approved FY 16'!I7</f>
        <v>0</v>
      </c>
      <c r="C35" s="12"/>
      <c r="D35" s="16">
        <f t="shared" si="3"/>
        <v>3.98</v>
      </c>
      <c r="E35" s="12"/>
      <c r="F35" s="12">
        <f>+'Approved FY 17'!I7</f>
        <v>3.98</v>
      </c>
      <c r="G35" s="7"/>
      <c r="H35" s="32">
        <v>1</v>
      </c>
    </row>
    <row r="36" spans="1:8" ht="15.75" customHeight="1">
      <c r="A36" s="54" t="s">
        <v>178</v>
      </c>
      <c r="B36" s="12">
        <f>+'Approved FY 16'!I8</f>
        <v>0</v>
      </c>
      <c r="C36" s="12"/>
      <c r="D36" s="16">
        <f t="shared" si="3"/>
        <v>3.06</v>
      </c>
      <c r="E36" s="12"/>
      <c r="F36" s="12">
        <f>+'Approved FY 17'!I8</f>
        <v>3.06</v>
      </c>
      <c r="G36" s="7"/>
      <c r="H36" s="32">
        <v>1</v>
      </c>
    </row>
    <row r="37" spans="1:8" ht="15">
      <c r="A37" s="11" t="s">
        <v>150</v>
      </c>
      <c r="B37" s="12">
        <f>+'Approved FY 16'!I10</f>
        <v>0</v>
      </c>
      <c r="C37" s="12"/>
      <c r="D37" s="16">
        <f t="shared" si="3"/>
        <v>0.82499999999999996</v>
      </c>
      <c r="E37" s="12"/>
      <c r="F37" s="12">
        <f>+'Approved FY 17'!I11</f>
        <v>0.82499999999999996</v>
      </c>
      <c r="G37" s="7"/>
      <c r="H37" s="32">
        <v>1</v>
      </c>
    </row>
    <row r="38" spans="1:8" ht="15">
      <c r="A38" s="11" t="s">
        <v>151</v>
      </c>
      <c r="B38" s="12">
        <f>+'Approved FY 16'!I15</f>
        <v>0</v>
      </c>
      <c r="C38" s="12"/>
      <c r="D38" s="16">
        <f t="shared" si="3"/>
        <v>9.26</v>
      </c>
      <c r="E38" s="12"/>
      <c r="F38" s="12">
        <f>+'Approved FY 17'!I15</f>
        <v>9.26</v>
      </c>
      <c r="G38" s="7"/>
      <c r="H38" s="32">
        <v>1</v>
      </c>
    </row>
    <row r="39" spans="1:8" ht="15">
      <c r="A39" s="11" t="s">
        <v>4</v>
      </c>
      <c r="B39" s="12">
        <f>+'Approved FY 16'!I16</f>
        <v>0</v>
      </c>
      <c r="C39" s="12"/>
      <c r="D39" s="16">
        <f t="shared" si="3"/>
        <v>20.29</v>
      </c>
      <c r="E39" s="12"/>
      <c r="F39" s="12">
        <f>+'Approved FY 17'!I17</f>
        <v>20.29</v>
      </c>
      <c r="G39" s="7"/>
      <c r="H39" s="32">
        <v>1</v>
      </c>
    </row>
    <row r="40" spans="1:8" ht="15">
      <c r="A40" s="11" t="s">
        <v>32</v>
      </c>
      <c r="B40" s="12">
        <f>+'Approved FY 16'!I17</f>
        <v>0</v>
      </c>
      <c r="C40" s="12"/>
      <c r="D40" s="16">
        <f t="shared" si="3"/>
        <v>0.08</v>
      </c>
      <c r="E40" s="12"/>
      <c r="F40" s="12">
        <f>+'Approved FY 17'!I18</f>
        <v>0.08</v>
      </c>
      <c r="G40" s="7"/>
      <c r="H40" s="32">
        <v>1</v>
      </c>
    </row>
    <row r="41" spans="1:8" ht="15">
      <c r="A41" s="11" t="s">
        <v>15</v>
      </c>
      <c r="B41" s="12">
        <f>+'Approved FY 16'!I18</f>
        <v>0</v>
      </c>
      <c r="C41" s="12"/>
      <c r="D41" s="16">
        <f t="shared" si="3"/>
        <v>4.7699999999999996</v>
      </c>
      <c r="E41" s="12"/>
      <c r="F41" s="12">
        <f>+'Approved FY 17'!I19</f>
        <v>4.7699999999999996</v>
      </c>
      <c r="G41" s="7"/>
      <c r="H41" s="32">
        <v>1</v>
      </c>
    </row>
    <row r="42" spans="1:8" ht="15">
      <c r="A42" s="11" t="s">
        <v>149</v>
      </c>
      <c r="B42" s="12">
        <f>+'Approved FY 16'!I23</f>
        <v>0</v>
      </c>
      <c r="C42" s="12"/>
      <c r="D42" s="16">
        <f t="shared" si="3"/>
        <v>0.69</v>
      </c>
      <c r="E42" s="12"/>
      <c r="F42" s="12">
        <f>+'Approved FY 17'!I24</f>
        <v>0.69</v>
      </c>
      <c r="G42" s="7"/>
      <c r="H42" s="32">
        <v>1</v>
      </c>
    </row>
    <row r="43" spans="1:8" ht="15">
      <c r="A43" s="20" t="s">
        <v>6</v>
      </c>
      <c r="B43" s="16"/>
      <c r="C43" s="16"/>
      <c r="D43" s="16"/>
      <c r="E43" s="16"/>
      <c r="F43" s="12"/>
      <c r="G43" s="7"/>
      <c r="H43" s="32"/>
    </row>
    <row r="44" spans="1:8" ht="15">
      <c r="A44" s="19" t="s">
        <v>11</v>
      </c>
      <c r="B44" s="16">
        <f>+'Approved FY 16'!$I$25</f>
        <v>38.39</v>
      </c>
      <c r="C44" s="16"/>
      <c r="D44" s="16">
        <f>+F44-B44</f>
        <v>-38.39</v>
      </c>
      <c r="E44" s="16"/>
      <c r="F44" s="12">
        <f>+'Approved FY 17'!I26</f>
        <v>0</v>
      </c>
      <c r="G44" s="7"/>
      <c r="H44" s="32">
        <f t="shared" ref="H44:H47" si="4">IFERROR(D44/B44,0)</f>
        <v>-1</v>
      </c>
    </row>
    <row r="45" spans="1:8" ht="15">
      <c r="A45" s="19" t="s">
        <v>28</v>
      </c>
      <c r="B45" s="16">
        <f>+'Approved FY 16'!$I$26</f>
        <v>25</v>
      </c>
      <c r="C45" s="16"/>
      <c r="D45" s="16">
        <f>+F45-B45</f>
        <v>-12.62</v>
      </c>
      <c r="E45" s="16"/>
      <c r="F45" s="12">
        <f>+'Approved FY 17'!$I$27</f>
        <v>12.38</v>
      </c>
      <c r="G45" s="7"/>
      <c r="H45" s="32">
        <f t="shared" si="4"/>
        <v>-0.50479999999999992</v>
      </c>
    </row>
    <row r="46" spans="1:8" ht="15">
      <c r="A46" s="11" t="s">
        <v>8</v>
      </c>
      <c r="B46" s="12">
        <f>+'Approved FY 16'!$I$36</f>
        <v>25</v>
      </c>
      <c r="C46" s="12"/>
      <c r="D46" s="12">
        <f>+F46-B46</f>
        <v>0</v>
      </c>
      <c r="E46" s="12"/>
      <c r="F46" s="12">
        <f>+'Approved FY 17'!H37</f>
        <v>25</v>
      </c>
      <c r="G46" s="7"/>
      <c r="H46" s="32">
        <f t="shared" si="4"/>
        <v>0</v>
      </c>
    </row>
    <row r="47" spans="1:8" ht="15">
      <c r="A47" s="11" t="s">
        <v>52</v>
      </c>
      <c r="B47" s="27">
        <f>+'Approved FY 16'!$I$35</f>
        <v>103.75</v>
      </c>
      <c r="C47" s="29"/>
      <c r="D47" s="27">
        <f>+F47-B47</f>
        <v>0</v>
      </c>
      <c r="E47" s="12"/>
      <c r="F47" s="27">
        <f>+'Approved FY 17'!H36</f>
        <v>103.75</v>
      </c>
      <c r="G47" s="7"/>
      <c r="H47" s="120">
        <f t="shared" si="4"/>
        <v>0</v>
      </c>
    </row>
    <row r="48" spans="1:8" ht="7.5" customHeight="1">
      <c r="A48" s="11"/>
      <c r="B48" s="12"/>
      <c r="C48" s="12"/>
      <c r="D48" s="12"/>
      <c r="E48" s="12"/>
      <c r="F48" s="12"/>
      <c r="G48" s="7"/>
      <c r="H48" s="32"/>
    </row>
    <row r="49" spans="1:8" ht="15">
      <c r="A49" s="11" t="s">
        <v>41</v>
      </c>
      <c r="B49" s="12">
        <f>SUM(B34:B47)</f>
        <v>192.14</v>
      </c>
      <c r="C49" s="12"/>
      <c r="D49" s="12">
        <f t="shared" ref="D49:F49" si="5">SUM(D34:D47)</f>
        <v>-6.8350000000000026</v>
      </c>
      <c r="E49" s="12"/>
      <c r="F49" s="12">
        <f t="shared" si="5"/>
        <v>185.30500000000001</v>
      </c>
      <c r="G49" s="7"/>
      <c r="H49" s="32">
        <f>IFERROR(D49/B49,0)</f>
        <v>-3.5573019673155008E-2</v>
      </c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1" t="s">
        <v>164</v>
      </c>
      <c r="B51" s="7"/>
      <c r="C51" s="7"/>
      <c r="D51" s="7"/>
      <c r="E51" s="7"/>
      <c r="F51" s="7"/>
      <c r="G51" s="7"/>
      <c r="H51" s="7"/>
    </row>
    <row r="52" spans="1:8" ht="15">
      <c r="A52" s="34" t="s">
        <v>42</v>
      </c>
      <c r="B52" s="31"/>
      <c r="C52" s="31"/>
      <c r="D52" s="31"/>
      <c r="E52" s="31"/>
      <c r="F52" s="31"/>
      <c r="G52" s="7"/>
      <c r="H52" s="32"/>
    </row>
    <row r="53" spans="1:8" ht="15">
      <c r="A53" s="34" t="s">
        <v>43</v>
      </c>
      <c r="B53" s="31"/>
      <c r="C53" s="31"/>
      <c r="D53" s="31"/>
      <c r="E53" s="31"/>
      <c r="F53" s="31"/>
      <c r="G53" s="7"/>
      <c r="H53" s="32"/>
    </row>
    <row r="54" spans="1:8" ht="14">
      <c r="A54" s="80" t="s">
        <v>180</v>
      </c>
    </row>
  </sheetData>
  <mergeCells count="5">
    <mergeCell ref="A6:H6"/>
    <mergeCell ref="A7:H7"/>
    <mergeCell ref="A8:H8"/>
    <mergeCell ref="A4:H4"/>
    <mergeCell ref="A5:H5"/>
  </mergeCells>
  <pageMargins left="0.7" right="0.7" top="0.75" bottom="0.75" header="0.3" footer="0.3"/>
  <pageSetup scale="8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7" zoomScaleSheetLayoutView="150" workbookViewId="0">
      <selection activeCell="J30" sqref="J30"/>
    </sheetView>
  </sheetViews>
  <sheetFormatPr baseColWidth="10" defaultColWidth="8.83203125" defaultRowHeight="14" x14ac:dyDescent="0"/>
  <cols>
    <col min="1" max="1" width="70.6640625" customWidth="1"/>
    <col min="2" max="2" width="13.5" customWidth="1"/>
    <col min="3" max="3" width="2.6640625" customWidth="1"/>
    <col min="4" max="4" width="11.5" customWidth="1"/>
    <col min="5" max="5" width="3.33203125" customWidth="1"/>
    <col min="6" max="6" width="11.6640625" customWidth="1"/>
    <col min="7" max="7" width="2.6640625" customWidth="1"/>
    <col min="8" max="8" width="10.83203125" customWidth="1"/>
  </cols>
  <sheetData>
    <row r="1" spans="1:14">
      <c r="A1" s="4" t="s">
        <v>17</v>
      </c>
      <c r="F1" s="67"/>
    </row>
    <row r="2" spans="1:14">
      <c r="A2" s="4" t="str">
        <f>'BOG Fall Spring On'!A2</f>
        <v>Board of Governors Meeting - May 5-6, 2016</v>
      </c>
      <c r="F2" s="67"/>
    </row>
    <row r="3" spans="1:14">
      <c r="A3" s="5" t="str">
        <f>'BOG Fall Spring On'!A3</f>
        <v>Final</v>
      </c>
    </row>
    <row r="4" spans="1:14" ht="15">
      <c r="A4" s="145" t="s">
        <v>18</v>
      </c>
      <c r="B4" s="145"/>
      <c r="C4" s="145"/>
      <c r="D4" s="145"/>
      <c r="E4" s="145"/>
      <c r="F4" s="145"/>
      <c r="G4" s="145"/>
      <c r="H4" s="145"/>
    </row>
    <row r="5" spans="1:14" ht="15">
      <c r="A5" s="145" t="s">
        <v>66</v>
      </c>
      <c r="B5" s="145"/>
      <c r="C5" s="145"/>
      <c r="D5" s="145"/>
      <c r="E5" s="145"/>
      <c r="F5" s="145"/>
      <c r="G5" s="145"/>
      <c r="H5" s="145"/>
    </row>
    <row r="6" spans="1:14" ht="15">
      <c r="A6" s="145" t="s">
        <v>20</v>
      </c>
      <c r="B6" s="145"/>
      <c r="C6" s="145"/>
      <c r="D6" s="145"/>
      <c r="E6" s="145"/>
      <c r="F6" s="145"/>
      <c r="G6" s="145"/>
      <c r="H6" s="145"/>
    </row>
    <row r="7" spans="1:14" ht="15">
      <c r="A7" s="143" t="str">
        <f>'BOG Fall Spring On'!A7</f>
        <v>PER SEMESTER FOR ACADEMIC YEAR 2016-17</v>
      </c>
      <c r="B7" s="143"/>
      <c r="C7" s="143"/>
      <c r="D7" s="143"/>
      <c r="E7" s="143"/>
      <c r="F7" s="143"/>
      <c r="G7" s="143"/>
      <c r="H7" s="143"/>
    </row>
    <row r="8" spans="1:14" ht="45" customHeight="1">
      <c r="A8" s="66"/>
      <c r="B8" s="66"/>
      <c r="C8" s="66"/>
      <c r="D8" s="66"/>
      <c r="E8" s="66"/>
      <c r="F8" s="66"/>
      <c r="G8" s="66"/>
      <c r="H8" s="66"/>
    </row>
    <row r="9" spans="1:14" ht="30">
      <c r="A9" s="18"/>
      <c r="B9" s="68" t="str">
        <f>'BOG Fall Spring On'!B10</f>
        <v>2015-16 Approved Fees</v>
      </c>
      <c r="C9" s="68"/>
      <c r="D9" s="68" t="str">
        <f>'BOG Fall Spring On'!D10</f>
        <v>2016-17 Proposed Changes</v>
      </c>
      <c r="E9" s="68"/>
      <c r="F9" s="68" t="str">
        <f>'BOG Fall Spring On'!F10</f>
        <v>2016-17 Proposed Fees</v>
      </c>
      <c r="G9" s="68"/>
      <c r="H9" s="68" t="s">
        <v>67</v>
      </c>
    </row>
    <row r="10" spans="1:14" ht="15">
      <c r="A10" s="65"/>
      <c r="B10" s="18"/>
      <c r="C10" s="18"/>
      <c r="D10" s="18"/>
      <c r="E10" s="18"/>
      <c r="F10" s="18"/>
      <c r="G10" s="18"/>
      <c r="H10" s="18"/>
      <c r="I10" s="69"/>
    </row>
    <row r="11" spans="1:14" ht="17.25" customHeight="1">
      <c r="A11" s="70" t="s">
        <v>68</v>
      </c>
      <c r="B11" s="57"/>
      <c r="C11" s="57"/>
      <c r="D11" s="57"/>
      <c r="E11" s="57"/>
      <c r="F11" s="57"/>
      <c r="G11" s="22"/>
      <c r="H11" s="59"/>
      <c r="I11" s="69"/>
    </row>
    <row r="12" spans="1:14" ht="16.25" customHeight="1">
      <c r="A12" s="18" t="s">
        <v>69</v>
      </c>
      <c r="B12" s="57">
        <f>'BOG Fall Spring On'!B42</f>
        <v>792.49000000000024</v>
      </c>
      <c r="C12" s="57"/>
      <c r="D12" s="57">
        <f>'BOG Fall Spring On'!D42</f>
        <v>39.4</v>
      </c>
      <c r="E12" s="57"/>
      <c r="F12" s="57">
        <f>B12+D12</f>
        <v>831.89000000000021</v>
      </c>
      <c r="G12" s="22"/>
      <c r="H12" s="71">
        <f>D12/B12</f>
        <v>4.9716715668336492E-2</v>
      </c>
      <c r="I12" s="69"/>
      <c r="J12" s="57"/>
      <c r="K12" s="57"/>
      <c r="L12" s="57"/>
      <c r="M12" s="57"/>
      <c r="N12" s="57"/>
    </row>
    <row r="13" spans="1:14" ht="16.25" customHeight="1">
      <c r="A13" s="18" t="s">
        <v>8</v>
      </c>
      <c r="B13" s="57">
        <f>'BOG Fall Spring On'!B43</f>
        <v>25</v>
      </c>
      <c r="C13" s="57"/>
      <c r="D13" s="57">
        <f>'BOG Fall Spring On'!D43</f>
        <v>0</v>
      </c>
      <c r="E13" s="57"/>
      <c r="F13" s="57">
        <f>B13+D13</f>
        <v>25</v>
      </c>
      <c r="G13" s="22"/>
      <c r="H13" s="71">
        <f>D13/B13</f>
        <v>0</v>
      </c>
      <c r="I13" s="69"/>
    </row>
    <row r="14" spans="1:14" ht="16.25" customHeight="1">
      <c r="A14" s="18" t="s">
        <v>70</v>
      </c>
      <c r="B14" s="62">
        <f>('BOG Fall Spring On'!B44/15)*21</f>
        <v>435.75</v>
      </c>
      <c r="C14" s="57"/>
      <c r="D14" s="62">
        <f>('BOG Fall Spring On'!D44/15)*21</f>
        <v>0</v>
      </c>
      <c r="E14" s="57"/>
      <c r="F14" s="62">
        <f>B14+D14</f>
        <v>435.75</v>
      </c>
      <c r="G14" s="22"/>
      <c r="H14" s="71">
        <f>D14/B14</f>
        <v>0</v>
      </c>
      <c r="I14" s="69"/>
    </row>
    <row r="15" spans="1:14" ht="7.25" customHeight="1">
      <c r="A15" s="18"/>
      <c r="B15" s="57"/>
      <c r="C15" s="57"/>
      <c r="D15" s="57"/>
      <c r="E15" s="57"/>
      <c r="F15" s="57"/>
      <c r="G15" s="22"/>
      <c r="H15" s="71"/>
      <c r="I15" s="69"/>
    </row>
    <row r="16" spans="1:14" ht="16.25" customHeight="1">
      <c r="A16" s="72" t="s">
        <v>71</v>
      </c>
      <c r="B16" s="73">
        <f>SUM(B12:B14)</f>
        <v>1253.2400000000002</v>
      </c>
      <c r="C16" s="73"/>
      <c r="D16" s="73">
        <f>SUM(D12:D14)</f>
        <v>39.4</v>
      </c>
      <c r="E16" s="73"/>
      <c r="F16" s="73">
        <f>SUM(F12:F14)</f>
        <v>1292.6400000000003</v>
      </c>
      <c r="G16" s="74"/>
      <c r="H16" s="75">
        <f>D16/B16</f>
        <v>3.1438511378506902E-2</v>
      </c>
      <c r="I16" s="69"/>
    </row>
    <row r="17" spans="1:9" ht="16.25" customHeight="1">
      <c r="A17" s="18"/>
      <c r="B17" s="57"/>
      <c r="C17" s="57"/>
      <c r="D17" s="57"/>
      <c r="E17" s="57"/>
      <c r="F17" s="57"/>
      <c r="G17" s="22"/>
      <c r="H17" s="71"/>
      <c r="I17" s="69"/>
    </row>
    <row r="18" spans="1:9" ht="16.25" customHeight="1">
      <c r="A18" s="18"/>
      <c r="B18" s="57"/>
      <c r="C18" s="57"/>
      <c r="D18" s="57"/>
      <c r="E18" s="57"/>
      <c r="F18" s="57"/>
      <c r="G18" s="22"/>
      <c r="H18" s="71"/>
      <c r="I18" s="69"/>
    </row>
    <row r="19" spans="1:9" ht="16.25" customHeight="1">
      <c r="A19" s="18"/>
      <c r="B19" s="57"/>
      <c r="C19" s="57"/>
      <c r="D19" s="57"/>
      <c r="E19" s="57"/>
      <c r="F19" s="57"/>
      <c r="G19" s="22"/>
      <c r="H19" s="71"/>
      <c r="I19" s="69"/>
    </row>
    <row r="20" spans="1:9" ht="16.25" customHeight="1">
      <c r="A20" s="76" t="s">
        <v>72</v>
      </c>
      <c r="B20" s="41"/>
      <c r="C20" s="41"/>
      <c r="D20" s="41"/>
      <c r="E20" s="41"/>
      <c r="F20" s="41"/>
      <c r="G20" s="7"/>
      <c r="H20" s="14"/>
      <c r="I20" s="3"/>
    </row>
    <row r="21" spans="1:9" ht="16.25" customHeight="1">
      <c r="A21" s="11" t="s">
        <v>73</v>
      </c>
      <c r="B21" s="41">
        <f>B12*2</f>
        <v>1584.9800000000005</v>
      </c>
      <c r="C21" s="41"/>
      <c r="D21" s="41">
        <f>D12*2</f>
        <v>78.8</v>
      </c>
      <c r="E21" s="41"/>
      <c r="F21" s="41">
        <f>B21+D21</f>
        <v>1663.7800000000004</v>
      </c>
      <c r="G21" s="7"/>
      <c r="H21" s="14">
        <f>D21/B21</f>
        <v>4.9716715668336492E-2</v>
      </c>
      <c r="I21" s="3"/>
    </row>
    <row r="22" spans="1:9" ht="16.25" customHeight="1">
      <c r="A22" s="11" t="s">
        <v>74</v>
      </c>
      <c r="B22" s="41">
        <f>B13*2</f>
        <v>50</v>
      </c>
      <c r="C22" s="42"/>
      <c r="D22" s="42">
        <f>D13*2</f>
        <v>0</v>
      </c>
      <c r="E22" s="42"/>
      <c r="F22" s="42">
        <f>B22+D22</f>
        <v>50</v>
      </c>
      <c r="G22" s="7"/>
      <c r="H22" s="71">
        <f>D22/B22</f>
        <v>0</v>
      </c>
      <c r="I22" s="3"/>
    </row>
    <row r="23" spans="1:9" ht="16.25" customHeight="1">
      <c r="A23" s="11" t="s">
        <v>75</v>
      </c>
      <c r="B23" s="44">
        <f>B14*2</f>
        <v>871.5</v>
      </c>
      <c r="C23" s="41"/>
      <c r="D23" s="44">
        <f>D14*2</f>
        <v>0</v>
      </c>
      <c r="E23" s="41"/>
      <c r="F23" s="44">
        <f>B23+D23</f>
        <v>871.5</v>
      </c>
      <c r="G23" s="7"/>
      <c r="H23" s="71">
        <f>D23/B23</f>
        <v>0</v>
      </c>
      <c r="I23" s="3"/>
    </row>
    <row r="24" spans="1:9" ht="16.25" customHeight="1">
      <c r="A24" s="11" t="s">
        <v>76</v>
      </c>
      <c r="B24" s="41">
        <f>SUM(B21:B23)</f>
        <v>2506.4800000000005</v>
      </c>
      <c r="C24" s="41"/>
      <c r="D24" s="41">
        <f>SUM(D21:D23)</f>
        <v>78.8</v>
      </c>
      <c r="E24" s="41"/>
      <c r="F24" s="41">
        <f>SUM(F21:F23)</f>
        <v>2585.2800000000007</v>
      </c>
      <c r="G24" s="7"/>
      <c r="H24" s="71">
        <f>D24/B24</f>
        <v>3.1438511378506902E-2</v>
      </c>
      <c r="I24" s="3"/>
    </row>
    <row r="25" spans="1:9" ht="15" customHeight="1">
      <c r="A25" s="11"/>
      <c r="B25" s="41"/>
      <c r="C25" s="41"/>
      <c r="D25" s="41"/>
      <c r="E25" s="41"/>
      <c r="F25" s="41"/>
      <c r="G25" s="7"/>
      <c r="H25" s="71"/>
      <c r="I25" s="3"/>
    </row>
    <row r="26" spans="1:9" ht="15" customHeight="1">
      <c r="A26" s="76" t="s">
        <v>77</v>
      </c>
      <c r="B26" s="41"/>
      <c r="C26" s="41"/>
      <c r="D26" s="41"/>
      <c r="E26" s="41"/>
      <c r="F26" s="41"/>
      <c r="G26" s="7"/>
      <c r="H26" s="14"/>
      <c r="I26" s="3"/>
    </row>
    <row r="27" spans="1:9" ht="15" customHeight="1">
      <c r="A27" s="11" t="s">
        <v>73</v>
      </c>
      <c r="B27" s="41">
        <f>B21/3</f>
        <v>528.32666666666682</v>
      </c>
      <c r="C27" s="41"/>
      <c r="D27" s="41">
        <f>D21/3</f>
        <v>26.266666666666666</v>
      </c>
      <c r="E27" s="41"/>
      <c r="F27" s="41">
        <f>B27+D27</f>
        <v>554.59333333333348</v>
      </c>
      <c r="G27" s="7"/>
      <c r="H27" s="14">
        <f>D27/B27</f>
        <v>4.9716715668336492E-2</v>
      </c>
      <c r="I27" s="3"/>
    </row>
    <row r="28" spans="1:9" ht="15" customHeight="1">
      <c r="A28" s="11" t="s">
        <v>74</v>
      </c>
      <c r="B28" s="41">
        <f t="shared" ref="B28:B29" si="0">B22/3</f>
        <v>16.666666666666668</v>
      </c>
      <c r="C28" s="42"/>
      <c r="D28" s="41">
        <f>D22/3</f>
        <v>0</v>
      </c>
      <c r="E28" s="42"/>
      <c r="F28" s="42">
        <f>B28+D28</f>
        <v>16.666666666666668</v>
      </c>
      <c r="G28" s="7"/>
      <c r="H28" s="71">
        <f>D28/B28</f>
        <v>0</v>
      </c>
      <c r="I28" s="3"/>
    </row>
    <row r="29" spans="1:9" ht="15" customHeight="1">
      <c r="A29" s="11" t="s">
        <v>75</v>
      </c>
      <c r="B29" s="44">
        <f t="shared" si="0"/>
        <v>290.5</v>
      </c>
      <c r="C29" s="41"/>
      <c r="D29" s="44">
        <f>D23/3</f>
        <v>0</v>
      </c>
      <c r="E29" s="41"/>
      <c r="F29" s="44">
        <f>B29+D29</f>
        <v>290.5</v>
      </c>
      <c r="G29" s="7"/>
      <c r="H29" s="71">
        <f>D29/B29</f>
        <v>0</v>
      </c>
      <c r="I29" s="3"/>
    </row>
    <row r="30" spans="1:9" ht="15" customHeight="1">
      <c r="A30" s="72" t="s">
        <v>78</v>
      </c>
      <c r="B30" s="77">
        <f>SUM(B27:B29)</f>
        <v>835.49333333333345</v>
      </c>
      <c r="C30" s="77"/>
      <c r="D30" s="77">
        <f>SUM(D27:D29)</f>
        <v>26.266666666666666</v>
      </c>
      <c r="E30" s="77"/>
      <c r="F30" s="77">
        <f>SUM(F27:F29)</f>
        <v>861.7600000000001</v>
      </c>
      <c r="G30" s="78"/>
      <c r="H30" s="75">
        <f>D30/B30</f>
        <v>3.1438511378506902E-2</v>
      </c>
      <c r="I30" s="3"/>
    </row>
    <row r="31" spans="1:9" ht="15" customHeight="1">
      <c r="A31" s="11"/>
      <c r="B31" s="41"/>
      <c r="C31" s="41"/>
      <c r="D31" s="41"/>
      <c r="E31" s="41"/>
      <c r="F31" s="41"/>
      <c r="G31" s="7"/>
      <c r="H31" s="71"/>
      <c r="I31" s="3"/>
    </row>
    <row r="32" spans="1:9" ht="15" customHeight="1">
      <c r="A32" s="11"/>
      <c r="B32" s="41"/>
      <c r="C32" s="41"/>
      <c r="D32" s="41"/>
      <c r="E32" s="41"/>
      <c r="F32" s="41"/>
      <c r="G32" s="7"/>
      <c r="H32" s="71"/>
      <c r="I32" s="3"/>
    </row>
    <row r="33" spans="1:8" s="3" customFormat="1" ht="15">
      <c r="A33" s="1" t="s">
        <v>79</v>
      </c>
      <c r="B33" s="1"/>
      <c r="C33" s="1"/>
      <c r="D33" s="1"/>
      <c r="E33" s="1"/>
      <c r="F33" s="1"/>
      <c r="G33" s="1"/>
      <c r="H33" s="1"/>
    </row>
    <row r="34" spans="1:8" s="3" customFormat="1" ht="47.25" customHeight="1">
      <c r="A34" s="147" t="s">
        <v>80</v>
      </c>
      <c r="B34" s="147"/>
      <c r="C34" s="79"/>
      <c r="D34" s="79"/>
      <c r="E34" s="79"/>
      <c r="F34" s="79"/>
      <c r="G34" s="79"/>
      <c r="H34" s="1"/>
    </row>
    <row r="35" spans="1:8" ht="15">
      <c r="A35" s="1" t="s">
        <v>81</v>
      </c>
    </row>
    <row r="36" spans="1:8" ht="16">
      <c r="A36" s="146" t="s">
        <v>82</v>
      </c>
      <c r="B36" s="146"/>
    </row>
    <row r="37" spans="1:8">
      <c r="A37" s="117"/>
    </row>
  </sheetData>
  <mergeCells count="6">
    <mergeCell ref="A36:B36"/>
    <mergeCell ref="A4:H4"/>
    <mergeCell ref="A5:H5"/>
    <mergeCell ref="A6:H6"/>
    <mergeCell ref="A7:H7"/>
    <mergeCell ref="A34:B34"/>
  </mergeCells>
  <pageMargins left="0.5" right="0.16" top="1" bottom="1" header="0.3" footer="0.3"/>
  <pageSetup scale="7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7"/>
  <sheetViews>
    <sheetView workbookViewId="0">
      <selection activeCell="A29" sqref="A29"/>
    </sheetView>
  </sheetViews>
  <sheetFormatPr baseColWidth="10" defaultColWidth="8.83203125" defaultRowHeight="14" x14ac:dyDescent="0"/>
  <cols>
    <col min="1" max="1" width="56.83203125" style="3" customWidth="1"/>
    <col min="2" max="2" width="11.6640625" style="3" customWidth="1"/>
    <col min="3" max="3" width="2.33203125" style="3" customWidth="1"/>
    <col min="4" max="4" width="11.33203125" style="3" customWidth="1"/>
    <col min="5" max="5" width="2.6640625" style="3" customWidth="1"/>
    <col min="6" max="6" width="10.83203125" style="3" bestFit="1" customWidth="1"/>
    <col min="7" max="7" width="3.1640625" style="3" customWidth="1"/>
    <col min="8" max="8" width="10.1640625" style="3" bestFit="1" customWidth="1"/>
    <col min="9" max="16384" width="8.83203125" style="3"/>
  </cols>
  <sheetData>
    <row r="1" spans="1:8">
      <c r="A1" s="4" t="s">
        <v>17</v>
      </c>
      <c r="B1" s="45"/>
      <c r="C1" s="45"/>
      <c r="D1" s="45"/>
      <c r="E1" s="45"/>
      <c r="F1" s="45"/>
      <c r="G1" s="45"/>
      <c r="H1" s="45"/>
    </row>
    <row r="2" spans="1:8">
      <c r="A2" s="4" t="str">
        <f>'BOG Fall Spring On'!A2</f>
        <v>Board of Governors Meeting - May 5-6, 2016</v>
      </c>
      <c r="B2" s="45"/>
      <c r="C2" s="45"/>
      <c r="D2" s="45"/>
      <c r="E2" s="45"/>
      <c r="F2" s="45"/>
      <c r="G2" s="45"/>
      <c r="H2" s="45"/>
    </row>
    <row r="3" spans="1:8">
      <c r="A3" s="5" t="str">
        <f>'BOG Fall Spring On'!A3</f>
        <v>Final</v>
      </c>
      <c r="B3" s="45"/>
      <c r="C3" s="45"/>
      <c r="D3" s="45"/>
      <c r="E3" s="45"/>
      <c r="F3" s="45"/>
      <c r="G3" s="45"/>
      <c r="H3" s="45"/>
    </row>
    <row r="4" spans="1:8" ht="15">
      <c r="A4" s="142" t="s">
        <v>18</v>
      </c>
      <c r="B4" s="142"/>
      <c r="C4" s="142"/>
      <c r="D4" s="142"/>
      <c r="E4" s="142"/>
      <c r="F4" s="142"/>
      <c r="G4" s="142"/>
      <c r="H4" s="142"/>
    </row>
    <row r="5" spans="1:8" ht="15">
      <c r="A5" s="142" t="s">
        <v>19</v>
      </c>
      <c r="B5" s="142"/>
      <c r="C5" s="142"/>
      <c r="D5" s="142"/>
      <c r="E5" s="142"/>
      <c r="F5" s="142"/>
      <c r="G5" s="142"/>
      <c r="H5" s="142"/>
    </row>
    <row r="6" spans="1:8" ht="15">
      <c r="A6" s="142" t="s">
        <v>20</v>
      </c>
      <c r="B6" s="142"/>
      <c r="C6" s="142"/>
      <c r="D6" s="142"/>
      <c r="E6" s="142"/>
      <c r="F6" s="142"/>
      <c r="G6" s="142"/>
      <c r="H6" s="142"/>
    </row>
    <row r="7" spans="1:8" ht="15">
      <c r="A7" s="142" t="str">
        <f>'BOG Fall Spring On'!A7:H7</f>
        <v>PER SEMESTER FOR ACADEMIC YEAR 2016-17</v>
      </c>
      <c r="B7" s="142"/>
      <c r="C7" s="142"/>
      <c r="D7" s="142"/>
      <c r="E7" s="142"/>
      <c r="F7" s="142"/>
      <c r="G7" s="142"/>
      <c r="H7" s="142"/>
    </row>
    <row r="8" spans="1:8" ht="15">
      <c r="A8" s="142" t="s">
        <v>53</v>
      </c>
      <c r="B8" s="142"/>
      <c r="C8" s="142"/>
      <c r="D8" s="142"/>
      <c r="E8" s="142"/>
      <c r="F8" s="142"/>
      <c r="G8" s="142"/>
      <c r="H8" s="142"/>
    </row>
    <row r="9" spans="1:8">
      <c r="A9" s="46"/>
      <c r="B9" s="46"/>
      <c r="C9" s="46"/>
      <c r="D9" s="46"/>
      <c r="E9" s="46"/>
      <c r="F9" s="46"/>
      <c r="G9" s="46"/>
      <c r="H9" s="46"/>
    </row>
    <row r="10" spans="1:8" ht="45">
      <c r="A10" s="47"/>
      <c r="B10" s="48" t="str">
        <f>'BOG Fall Spring On'!B10</f>
        <v>2015-16 Approved Fees</v>
      </c>
      <c r="C10" s="48"/>
      <c r="D10" s="48" t="str">
        <f>'BOG Fall Spring On'!D10</f>
        <v>2016-17 Proposed Changes</v>
      </c>
      <c r="E10" s="48"/>
      <c r="F10" s="48" t="str">
        <f>'BOG Fall Spring On'!F10</f>
        <v>2016-17 Proposed Fees</v>
      </c>
      <c r="G10" s="48"/>
      <c r="H10" s="48" t="s">
        <v>54</v>
      </c>
    </row>
    <row r="11" spans="1:8" ht="15">
      <c r="A11" s="47" t="s">
        <v>23</v>
      </c>
      <c r="B11" s="47"/>
      <c r="C11" s="47"/>
      <c r="D11" s="47"/>
      <c r="E11" s="47"/>
      <c r="F11" s="47"/>
      <c r="G11" s="47"/>
      <c r="H11" s="47"/>
    </row>
    <row r="12" spans="1:8" ht="15">
      <c r="A12" s="49" t="s">
        <v>10</v>
      </c>
      <c r="B12" s="50">
        <f>+'Approved FY 16'!$B$7</f>
        <v>39.49</v>
      </c>
      <c r="C12" s="50"/>
      <c r="D12" s="50">
        <f>+F12-B12</f>
        <v>-15.040000000000003</v>
      </c>
      <c r="E12" s="50"/>
      <c r="F12" s="50">
        <f>+'Approved FY 17'!$B$7</f>
        <v>24.45</v>
      </c>
      <c r="G12" s="51"/>
      <c r="H12" s="52">
        <f>IFERROR(D12/B12,0)</f>
        <v>-0.38085591288933912</v>
      </c>
    </row>
    <row r="13" spans="1:8" ht="15">
      <c r="A13" s="53" t="s">
        <v>119</v>
      </c>
      <c r="B13" s="50">
        <v>0</v>
      </c>
      <c r="C13" s="50"/>
      <c r="D13" s="50" t="e">
        <f>+F13-B13</f>
        <v>#REF!</v>
      </c>
      <c r="E13" s="50"/>
      <c r="F13" s="50" t="e">
        <f>+'Approved FY 17'!#REF!</f>
        <v>#REF!</v>
      </c>
      <c r="G13" s="51"/>
      <c r="H13" s="52">
        <f>IFERROR(D13/B13,0)</f>
        <v>0</v>
      </c>
    </row>
    <row r="14" spans="1:8" ht="15">
      <c r="A14" s="47" t="s">
        <v>0</v>
      </c>
      <c r="B14" s="50"/>
      <c r="C14" s="50"/>
      <c r="D14" s="50"/>
      <c r="E14" s="50"/>
      <c r="F14" s="50"/>
      <c r="G14" s="51"/>
      <c r="H14" s="52"/>
    </row>
    <row r="15" spans="1:8" ht="15">
      <c r="A15" s="53" t="s">
        <v>55</v>
      </c>
      <c r="B15" s="50">
        <f>+'Approved FY 16'!$B$9</f>
        <v>109.85</v>
      </c>
      <c r="C15" s="50"/>
      <c r="D15" s="50">
        <f>+F15-B15</f>
        <v>0</v>
      </c>
      <c r="E15" s="50"/>
      <c r="F15" s="50">
        <f>+'Approved FY 17'!$B$10</f>
        <v>109.85</v>
      </c>
      <c r="G15" s="51"/>
      <c r="H15" s="52">
        <f t="shared" ref="H15:H17" si="0">IFERROR(D15/B15,0)</f>
        <v>0</v>
      </c>
    </row>
    <row r="16" spans="1:8" ht="15">
      <c r="A16" s="53" t="s">
        <v>83</v>
      </c>
      <c r="B16" s="50">
        <f>+'Approved FY 16'!$B$10</f>
        <v>3</v>
      </c>
      <c r="C16" s="50"/>
      <c r="D16" s="50">
        <f t="shared" ref="D16:D17" si="1">+F16-B16</f>
        <v>2.0700000000000003</v>
      </c>
      <c r="E16" s="50"/>
      <c r="F16" s="50">
        <f>+'Approved FY 17'!$B$11</f>
        <v>5.07</v>
      </c>
      <c r="G16" s="51"/>
      <c r="H16" s="52">
        <f t="shared" si="0"/>
        <v>0.69000000000000006</v>
      </c>
    </row>
    <row r="17" spans="1:9" ht="15">
      <c r="A17" s="54" t="s">
        <v>84</v>
      </c>
      <c r="B17" s="50">
        <f>+'Approved FY 16'!$B$11</f>
        <v>2.0699999999999998</v>
      </c>
      <c r="C17" s="50"/>
      <c r="D17" s="50">
        <f t="shared" si="1"/>
        <v>-2.0699999999999998</v>
      </c>
      <c r="E17" s="50"/>
      <c r="F17" s="50">
        <f>+'Approved FY 17'!$B$12</f>
        <v>0</v>
      </c>
      <c r="G17" s="51"/>
      <c r="H17" s="52">
        <f t="shared" si="0"/>
        <v>-1</v>
      </c>
    </row>
    <row r="18" spans="1:9" ht="15">
      <c r="A18" s="47" t="s">
        <v>1</v>
      </c>
      <c r="B18" s="50"/>
      <c r="C18" s="50"/>
      <c r="D18" s="50"/>
      <c r="E18" s="50"/>
      <c r="F18" s="50"/>
      <c r="G18" s="51"/>
      <c r="H18" s="52"/>
    </row>
    <row r="19" spans="1:9" ht="15">
      <c r="A19" s="53" t="s">
        <v>56</v>
      </c>
      <c r="B19" s="50">
        <f>+'Approved FY 16'!$B$13</f>
        <v>66.11</v>
      </c>
      <c r="C19" s="50"/>
      <c r="D19" s="50">
        <f t="shared" ref="D19:D21" si="2">+F19-B19</f>
        <v>0</v>
      </c>
      <c r="E19" s="50"/>
      <c r="F19" s="50">
        <f>+'Approved FY 17'!$B$14</f>
        <v>66.11</v>
      </c>
      <c r="G19" s="51"/>
      <c r="H19" s="52">
        <f t="shared" ref="H19:H21" si="3">IFERROR(D19/B19,0)</f>
        <v>0</v>
      </c>
    </row>
    <row r="20" spans="1:9" ht="15">
      <c r="A20" s="54" t="s">
        <v>57</v>
      </c>
      <c r="B20" s="50">
        <f>+'Approved FY 16'!$B$14</f>
        <v>56.97</v>
      </c>
      <c r="C20" s="50"/>
      <c r="D20" s="50">
        <f t="shared" si="2"/>
        <v>0</v>
      </c>
      <c r="E20" s="50"/>
      <c r="F20" s="50">
        <f>+'Approved FY 17'!$B$15</f>
        <v>56.97</v>
      </c>
      <c r="G20" s="51"/>
      <c r="H20" s="52">
        <f t="shared" si="3"/>
        <v>0</v>
      </c>
    </row>
    <row r="21" spans="1:9" ht="15">
      <c r="A21" s="53" t="s">
        <v>58</v>
      </c>
      <c r="B21" s="50">
        <f>+'Approved FY 16'!$B$15</f>
        <v>16.07</v>
      </c>
      <c r="C21" s="50"/>
      <c r="D21" s="50">
        <f t="shared" si="2"/>
        <v>0</v>
      </c>
      <c r="E21" s="50"/>
      <c r="F21" s="50">
        <f>+'Approved FY 17'!$B$16</f>
        <v>16.07</v>
      </c>
      <c r="G21" s="51"/>
      <c r="H21" s="52">
        <f t="shared" si="3"/>
        <v>0</v>
      </c>
    </row>
    <row r="22" spans="1:9" ht="15">
      <c r="A22" s="49" t="s">
        <v>5</v>
      </c>
      <c r="B22" s="50"/>
      <c r="C22" s="50"/>
      <c r="D22" s="50"/>
      <c r="E22" s="50"/>
      <c r="F22" s="50"/>
      <c r="G22" s="51"/>
      <c r="H22" s="52"/>
    </row>
    <row r="23" spans="1:9" ht="15">
      <c r="A23" s="54" t="s">
        <v>25</v>
      </c>
      <c r="B23" s="50">
        <f>+'Approved FY 16'!$B$21</f>
        <v>166.56</v>
      </c>
      <c r="C23" s="50"/>
      <c r="D23" s="50">
        <f t="shared" ref="D23:D24" si="4">+F23-B23</f>
        <v>0</v>
      </c>
      <c r="E23" s="50"/>
      <c r="F23" s="50">
        <f>+'Approved FY 17'!$B$22</f>
        <v>166.56</v>
      </c>
      <c r="G23" s="51"/>
      <c r="H23" s="52">
        <f t="shared" ref="H23:H24" si="5">IFERROR(D23/B23,0)</f>
        <v>0</v>
      </c>
    </row>
    <row r="24" spans="1:9" ht="15">
      <c r="A24" s="15" t="s">
        <v>14</v>
      </c>
      <c r="B24" s="55">
        <f>+'Approved FY 16'!$B$20</f>
        <v>44.24</v>
      </c>
      <c r="C24" s="55"/>
      <c r="D24" s="55">
        <f t="shared" si="4"/>
        <v>0</v>
      </c>
      <c r="E24" s="55"/>
      <c r="F24" s="50">
        <f>+'Approved FY 17'!$B$21</f>
        <v>44.24</v>
      </c>
      <c r="G24" s="56"/>
      <c r="H24" s="52">
        <f t="shared" si="5"/>
        <v>0</v>
      </c>
    </row>
    <row r="25" spans="1:9" ht="15">
      <c r="A25" s="18" t="s">
        <v>6</v>
      </c>
      <c r="B25" s="57"/>
      <c r="C25" s="57"/>
      <c r="D25" s="57"/>
      <c r="E25" s="57"/>
      <c r="F25" s="50"/>
      <c r="G25" s="22"/>
      <c r="H25" s="52"/>
    </row>
    <row r="26" spans="1:9" ht="17" customHeight="1">
      <c r="A26" s="2" t="s">
        <v>86</v>
      </c>
      <c r="B26" s="57">
        <f>+'Approved FY 16'!$B$25</f>
        <v>102.07</v>
      </c>
      <c r="C26" s="57"/>
      <c r="D26" s="57">
        <f t="shared" ref="D26:D28" si="6">+F26-B26</f>
        <v>0</v>
      </c>
      <c r="E26" s="57"/>
      <c r="F26" s="50">
        <f>+'Approved FY 17'!$B$26</f>
        <v>102.07</v>
      </c>
      <c r="G26" s="22"/>
      <c r="H26" s="52">
        <f t="shared" ref="H26:H28" si="7">IFERROR(D26/B26,0)</f>
        <v>0</v>
      </c>
    </row>
    <row r="27" spans="1:9" ht="15">
      <c r="A27" s="2" t="s">
        <v>9</v>
      </c>
      <c r="B27" s="57">
        <f>+'Approved FY 16'!$B$26</f>
        <v>76.209999999999994</v>
      </c>
      <c r="C27" s="57"/>
      <c r="D27" s="57">
        <f t="shared" si="6"/>
        <v>0</v>
      </c>
      <c r="E27" s="57"/>
      <c r="F27" s="50">
        <f>+'Approved FY 17'!$B$27</f>
        <v>76.209999999999994</v>
      </c>
      <c r="G27" s="22"/>
      <c r="H27" s="52">
        <f t="shared" si="7"/>
        <v>0</v>
      </c>
    </row>
    <row r="28" spans="1:9" ht="15">
      <c r="A28" s="81" t="s">
        <v>121</v>
      </c>
      <c r="B28" s="57">
        <f>+'Approved FY 16'!$B$27</f>
        <v>9.2100000000000009</v>
      </c>
      <c r="C28" s="57"/>
      <c r="D28" s="57">
        <f t="shared" si="6"/>
        <v>0</v>
      </c>
      <c r="E28" s="57"/>
      <c r="F28" s="50">
        <f>+'Approved FY 17'!$B$28</f>
        <v>9.2100000000000009</v>
      </c>
      <c r="G28" s="22"/>
      <c r="H28" s="52">
        <f t="shared" si="7"/>
        <v>0</v>
      </c>
    </row>
    <row r="29" spans="1:9" ht="15">
      <c r="A29" s="18" t="s">
        <v>59</v>
      </c>
      <c r="B29" s="58"/>
      <c r="C29" s="58"/>
      <c r="D29" s="58"/>
      <c r="E29" s="58"/>
      <c r="F29" s="50"/>
      <c r="G29" s="59"/>
      <c r="H29" s="52"/>
    </row>
    <row r="30" spans="1:9" ht="15">
      <c r="A30" s="15" t="s">
        <v>60</v>
      </c>
      <c r="B30" s="58">
        <f>+'Approved FY 16'!$B$6</f>
        <v>7.49</v>
      </c>
      <c r="C30" s="58"/>
      <c r="D30" s="58">
        <f t="shared" ref="D30:D39" si="8">+F30-B30</f>
        <v>0</v>
      </c>
      <c r="E30" s="57"/>
      <c r="F30" s="50">
        <f>+'Approved FY 17'!$B$6</f>
        <v>7.49</v>
      </c>
      <c r="G30" s="22"/>
      <c r="H30" s="52">
        <f t="shared" ref="H30:H39" si="9">IFERROR(D30/B30,0)</f>
        <v>0</v>
      </c>
    </row>
    <row r="31" spans="1:9" ht="15.75" customHeight="1">
      <c r="A31" s="15" t="s">
        <v>4</v>
      </c>
      <c r="B31" s="50">
        <f>+'Approved FY 16'!$B$16</f>
        <v>31.22</v>
      </c>
      <c r="C31" s="50"/>
      <c r="D31" s="50">
        <f t="shared" si="8"/>
        <v>0</v>
      </c>
      <c r="E31" s="50"/>
      <c r="F31" s="50">
        <f>+'Approved FY 17'!$B$17</f>
        <v>31.22</v>
      </c>
      <c r="G31" s="51"/>
      <c r="H31" s="52">
        <f t="shared" si="9"/>
        <v>0</v>
      </c>
      <c r="I31" s="60"/>
    </row>
    <row r="32" spans="1:9" ht="15.75" customHeight="1">
      <c r="A32" s="15" t="s">
        <v>32</v>
      </c>
      <c r="B32" s="50">
        <f>+'Approved FY 16'!$B$17</f>
        <v>0.48</v>
      </c>
      <c r="C32" s="57"/>
      <c r="D32" s="57">
        <f t="shared" si="8"/>
        <v>0</v>
      </c>
      <c r="E32" s="57"/>
      <c r="F32" s="50">
        <f>+'Approved FY 17'!$B$18</f>
        <v>0.48</v>
      </c>
      <c r="G32" s="22"/>
      <c r="H32" s="52">
        <f t="shared" si="9"/>
        <v>0</v>
      </c>
    </row>
    <row r="33" spans="1:9" ht="15">
      <c r="A33" s="15" t="s">
        <v>15</v>
      </c>
      <c r="B33" s="50">
        <f>+'Approved FY 16'!$B$18</f>
        <v>7.34</v>
      </c>
      <c r="C33" s="57"/>
      <c r="D33" s="57">
        <f t="shared" si="8"/>
        <v>0</v>
      </c>
      <c r="E33" s="57"/>
      <c r="F33" s="50">
        <f>+'Approved FY 17'!$B$19</f>
        <v>7.34</v>
      </c>
      <c r="G33" s="22"/>
      <c r="H33" s="52">
        <f t="shared" si="9"/>
        <v>0</v>
      </c>
    </row>
    <row r="34" spans="1:9" ht="15.75" customHeight="1">
      <c r="A34" s="15" t="s">
        <v>16</v>
      </c>
      <c r="B34" s="55">
        <f>+'Approved FY 16'!$B$23</f>
        <v>4.25</v>
      </c>
      <c r="C34" s="55"/>
      <c r="D34" s="55">
        <f t="shared" si="8"/>
        <v>0</v>
      </c>
      <c r="E34" s="55"/>
      <c r="F34" s="50">
        <f>+'Approved FY 17'!$B$24</f>
        <v>4.25</v>
      </c>
      <c r="G34" s="61"/>
      <c r="H34" s="52">
        <f t="shared" si="9"/>
        <v>0</v>
      </c>
      <c r="I34" s="60"/>
    </row>
    <row r="35" spans="1:9" ht="15">
      <c r="A35" s="15" t="s">
        <v>13</v>
      </c>
      <c r="B35" s="57">
        <f>+'Approved FY 16'!$B$28</f>
        <v>5.4</v>
      </c>
      <c r="C35" s="57"/>
      <c r="D35" s="57">
        <f>+F35-B35</f>
        <v>0</v>
      </c>
      <c r="E35" s="57"/>
      <c r="F35" s="50">
        <f>+'Approved FY 17'!$B$29</f>
        <v>5.4</v>
      </c>
      <c r="G35" s="22"/>
      <c r="H35" s="52">
        <f>IFERROR(D35/B35,0)</f>
        <v>0</v>
      </c>
    </row>
    <row r="36" spans="1:9" ht="15">
      <c r="A36" s="115" t="s">
        <v>119</v>
      </c>
      <c r="B36" s="57">
        <v>0</v>
      </c>
      <c r="C36" s="57"/>
      <c r="D36" s="57">
        <f>+F36-B36</f>
        <v>5.95</v>
      </c>
      <c r="E36" s="57"/>
      <c r="F36" s="50">
        <f>+'Approved FY 17'!B30</f>
        <v>5.95</v>
      </c>
      <c r="G36" s="22"/>
      <c r="H36" s="52">
        <f>IFERROR(D36/B36,0)</f>
        <v>0</v>
      </c>
    </row>
    <row r="37" spans="1:9" ht="15">
      <c r="A37" s="15" t="s">
        <v>35</v>
      </c>
      <c r="B37" s="57">
        <f>+'Approved FY 16'!$B$30</f>
        <v>13.7</v>
      </c>
      <c r="C37" s="57"/>
      <c r="D37" s="57">
        <f t="shared" si="8"/>
        <v>0</v>
      </c>
      <c r="E37" s="57"/>
      <c r="F37" s="50">
        <f>+'Approved FY 17'!B$31</f>
        <v>13.7</v>
      </c>
      <c r="G37" s="22"/>
      <c r="H37" s="52">
        <f t="shared" si="9"/>
        <v>0</v>
      </c>
    </row>
    <row r="38" spans="1:9" ht="15">
      <c r="A38" s="15" t="s">
        <v>36</v>
      </c>
      <c r="B38" s="57">
        <f>+'Approved FY 16'!$B$31</f>
        <v>18.16</v>
      </c>
      <c r="C38" s="57"/>
      <c r="D38" s="57">
        <f t="shared" si="8"/>
        <v>0</v>
      </c>
      <c r="E38" s="57"/>
      <c r="F38" s="50">
        <f>+'Approved FY 17'!$B$32</f>
        <v>18.16</v>
      </c>
      <c r="G38" s="22"/>
      <c r="H38" s="52">
        <f t="shared" si="9"/>
        <v>0</v>
      </c>
    </row>
    <row r="39" spans="1:9" ht="15">
      <c r="A39" s="15" t="s">
        <v>12</v>
      </c>
      <c r="B39" s="62">
        <f>+'Approved FY 16'!$B$32</f>
        <v>7.26</v>
      </c>
      <c r="C39" s="58"/>
      <c r="D39" s="62">
        <f t="shared" si="8"/>
        <v>0</v>
      </c>
      <c r="E39" s="57"/>
      <c r="F39" s="63">
        <f>+'Approved FY 17'!$B$33</f>
        <v>7.26</v>
      </c>
      <c r="G39" s="22"/>
      <c r="H39" s="52">
        <f t="shared" si="9"/>
        <v>0</v>
      </c>
    </row>
    <row r="40" spans="1:9" ht="15">
      <c r="A40" s="15"/>
      <c r="B40" s="58"/>
      <c r="C40" s="58"/>
      <c r="D40" s="58"/>
      <c r="E40" s="57"/>
      <c r="F40" s="50"/>
      <c r="G40" s="22"/>
      <c r="H40" s="52"/>
    </row>
    <row r="41" spans="1:9" ht="15">
      <c r="A41" s="64" t="s">
        <v>7</v>
      </c>
      <c r="B41" s="57">
        <f>SUM(B12:B39)</f>
        <v>787.1500000000002</v>
      </c>
      <c r="C41" s="57"/>
      <c r="D41" s="57" t="e">
        <f>SUM(D12:D39)</f>
        <v>#REF!</v>
      </c>
      <c r="E41" s="57"/>
      <c r="F41" s="50" t="e">
        <f>SUM(F12:F39)</f>
        <v>#REF!</v>
      </c>
      <c r="G41" s="106" t="s">
        <v>111</v>
      </c>
      <c r="H41" s="52">
        <f t="shared" ref="H41:H43" si="10">IFERROR(D41/B41,0)</f>
        <v>0</v>
      </c>
    </row>
    <row r="42" spans="1:9" ht="23">
      <c r="A42" s="18" t="s">
        <v>8</v>
      </c>
      <c r="B42" s="57">
        <f>+'Approved FY 16'!$B$36</f>
        <v>25</v>
      </c>
      <c r="C42" s="57"/>
      <c r="D42" s="57">
        <f t="shared" ref="D42:D43" si="11">+F42-B42</f>
        <v>1143.1400000000001</v>
      </c>
      <c r="E42" s="57"/>
      <c r="F42" s="50">
        <f>+'Approved FY 17'!$B$38</f>
        <v>1168.1400000000001</v>
      </c>
      <c r="G42" s="107" t="s">
        <v>112</v>
      </c>
      <c r="H42" s="52">
        <f t="shared" si="10"/>
        <v>45.725600000000007</v>
      </c>
    </row>
    <row r="43" spans="1:9" ht="23">
      <c r="A43" s="18" t="s">
        <v>61</v>
      </c>
      <c r="B43" s="62">
        <f>+'Approved FY 16'!$B$35</f>
        <v>311.25</v>
      </c>
      <c r="C43" s="58"/>
      <c r="D43" s="62">
        <f t="shared" si="11"/>
        <v>-286.25</v>
      </c>
      <c r="E43" s="57"/>
      <c r="F43" s="63">
        <f>+'Approved FY 17'!$B$37</f>
        <v>25</v>
      </c>
      <c r="G43" s="107" t="s">
        <v>113</v>
      </c>
      <c r="H43" s="52">
        <f t="shared" si="10"/>
        <v>-0.91967871485943775</v>
      </c>
    </row>
    <row r="44" spans="1:9" ht="15">
      <c r="A44" s="18"/>
      <c r="B44" s="57"/>
      <c r="C44" s="57"/>
      <c r="D44" s="57"/>
      <c r="E44" s="57"/>
      <c r="F44" s="50"/>
      <c r="G44" s="22"/>
      <c r="H44" s="52"/>
    </row>
    <row r="45" spans="1:9" ht="15">
      <c r="A45" s="18" t="s">
        <v>38</v>
      </c>
      <c r="B45" s="57">
        <f>SUM(B41:B43)</f>
        <v>1123.4000000000001</v>
      </c>
      <c r="C45" s="57"/>
      <c r="D45" s="57" t="e">
        <f>SUM(D41:D43)</f>
        <v>#REF!</v>
      </c>
      <c r="E45" s="57"/>
      <c r="F45" s="50" t="e">
        <f>SUM(F41:F43)</f>
        <v>#REF!</v>
      </c>
      <c r="G45" s="22"/>
      <c r="H45" s="52" t="e">
        <f t="shared" ref="H45" si="12">D45/B45</f>
        <v>#REF!</v>
      </c>
    </row>
    <row r="46" spans="1:9" ht="15">
      <c r="A46" s="18"/>
      <c r="B46" s="57"/>
      <c r="C46" s="57"/>
      <c r="D46" s="57"/>
      <c r="E46" s="57"/>
      <c r="F46" s="50"/>
      <c r="G46" s="22"/>
      <c r="H46" s="52"/>
    </row>
    <row r="47" spans="1:9" ht="15">
      <c r="A47" s="65" t="s">
        <v>39</v>
      </c>
      <c r="B47" s="57"/>
      <c r="C47" s="57"/>
      <c r="D47" s="57"/>
      <c r="E47" s="57"/>
      <c r="F47" s="50"/>
      <c r="G47" s="22"/>
      <c r="H47" s="52"/>
    </row>
    <row r="48" spans="1:9" ht="15">
      <c r="A48" s="49" t="s">
        <v>10</v>
      </c>
      <c r="B48" s="57">
        <f>+'Approved FY 16'!$D$7</f>
        <v>29.62</v>
      </c>
      <c r="C48" s="57"/>
      <c r="D48" s="57">
        <f t="shared" ref="D48" si="13">+F48-B48</f>
        <v>-19.350000000000001</v>
      </c>
      <c r="E48" s="57"/>
      <c r="F48" s="50">
        <f>+'Approved FY 17'!$D$7</f>
        <v>10.27</v>
      </c>
      <c r="G48" s="22"/>
      <c r="H48" s="52">
        <f>IFERROR(D48/B48,0)</f>
        <v>-0.65327481431465229</v>
      </c>
    </row>
    <row r="49" spans="1:8" ht="15">
      <c r="A49" s="49" t="s">
        <v>90</v>
      </c>
      <c r="B49" s="57"/>
      <c r="C49" s="57"/>
      <c r="D49" s="57"/>
      <c r="E49" s="57"/>
      <c r="F49" s="50"/>
      <c r="G49" s="22"/>
      <c r="H49" s="52"/>
    </row>
    <row r="50" spans="1:8" ht="15">
      <c r="A50" s="81" t="s">
        <v>11</v>
      </c>
      <c r="B50" s="57">
        <f>+'Approved FY 16'!$D$25</f>
        <v>60.24</v>
      </c>
      <c r="C50" s="57"/>
      <c r="D50" s="57">
        <f t="shared" ref="D50:D53" si="14">+F50-B50</f>
        <v>-17.370000000000005</v>
      </c>
      <c r="E50" s="57"/>
      <c r="F50" s="50">
        <f>+'Approved FY 17'!$D$26</f>
        <v>42.87</v>
      </c>
      <c r="G50" s="22"/>
      <c r="H50" s="52">
        <f t="shared" ref="H50:H53" si="15">IFERROR(D50/B50,0)</f>
        <v>-0.28834661354581681</v>
      </c>
    </row>
    <row r="51" spans="1:8" ht="15">
      <c r="A51" s="81" t="s">
        <v>88</v>
      </c>
      <c r="B51" s="57">
        <f>+'Approved FY 16'!$D$26</f>
        <v>39</v>
      </c>
      <c r="C51" s="57"/>
      <c r="D51" s="57">
        <f t="shared" si="14"/>
        <v>-6.990000000000002</v>
      </c>
      <c r="E51" s="57"/>
      <c r="F51" s="50">
        <f>+'Approved FY 17'!$D$27</f>
        <v>32.01</v>
      </c>
      <c r="G51" s="22"/>
      <c r="H51" s="52">
        <f t="shared" si="15"/>
        <v>-0.17923076923076928</v>
      </c>
    </row>
    <row r="52" spans="1:8" ht="15">
      <c r="A52" s="18" t="s">
        <v>8</v>
      </c>
      <c r="B52" s="57">
        <f>+'Approved FY 16'!$D$36</f>
        <v>25</v>
      </c>
      <c r="C52" s="57"/>
      <c r="D52" s="57">
        <f t="shared" si="14"/>
        <v>259.82000000000005</v>
      </c>
      <c r="E52" s="57"/>
      <c r="F52" s="50">
        <f>+'Approved FY 17'!$D$38</f>
        <v>284.82000000000005</v>
      </c>
      <c r="G52" s="22"/>
      <c r="H52" s="52">
        <f t="shared" si="15"/>
        <v>10.392800000000001</v>
      </c>
    </row>
    <row r="53" spans="1:8" ht="15">
      <c r="A53" s="18" t="s">
        <v>62</v>
      </c>
      <c r="B53" s="62">
        <f>+'Approved FY 16'!$D$35</f>
        <v>103.75</v>
      </c>
      <c r="C53" s="58"/>
      <c r="D53" s="62">
        <f t="shared" si="14"/>
        <v>-78.75</v>
      </c>
      <c r="E53" s="57"/>
      <c r="F53" s="63">
        <f>+'Approved FY 17'!$D$37</f>
        <v>25</v>
      </c>
      <c r="G53" s="22"/>
      <c r="H53" s="52">
        <f t="shared" si="15"/>
        <v>-0.75903614457831325</v>
      </c>
    </row>
    <row r="54" spans="1:8" ht="15">
      <c r="A54" s="18"/>
      <c r="B54" s="57"/>
      <c r="C54" s="57"/>
      <c r="D54" s="57"/>
      <c r="E54" s="57"/>
      <c r="F54" s="50"/>
      <c r="G54" s="22"/>
      <c r="H54" s="52"/>
    </row>
    <row r="55" spans="1:8" ht="15">
      <c r="A55" s="18" t="s">
        <v>41</v>
      </c>
      <c r="B55" s="57">
        <f>SUM(B48:B53)</f>
        <v>257.61</v>
      </c>
      <c r="C55" s="57"/>
      <c r="D55" s="57">
        <f t="shared" ref="D55" si="16">SUM(D48:D53)</f>
        <v>137.36000000000004</v>
      </c>
      <c r="E55" s="57"/>
      <c r="F55" s="50">
        <f>SUM(F48:F53)</f>
        <v>394.97</v>
      </c>
      <c r="G55" s="22"/>
      <c r="H55" s="52">
        <f>IFERROR(D55/B55,0)</f>
        <v>0.53320911455300657</v>
      </c>
    </row>
    <row r="56" spans="1:8">
      <c r="A56" s="107" t="s">
        <v>114</v>
      </c>
    </row>
    <row r="57" spans="1:8" ht="15">
      <c r="A57" s="1" t="s">
        <v>63</v>
      </c>
      <c r="B57" s="1"/>
      <c r="C57" s="1"/>
      <c r="D57" s="1"/>
      <c r="E57" s="1"/>
      <c r="F57" s="1"/>
      <c r="G57" s="1"/>
      <c r="H57" s="1"/>
    </row>
    <row r="58" spans="1:8" ht="15">
      <c r="A58" s="1" t="s">
        <v>64</v>
      </c>
      <c r="B58" s="1"/>
      <c r="C58" s="1"/>
      <c r="D58" s="1"/>
      <c r="E58" s="1"/>
      <c r="F58" s="1"/>
      <c r="G58" s="1"/>
      <c r="H58" s="1"/>
    </row>
    <row r="59" spans="1:8" ht="15">
      <c r="A59" s="80" t="s">
        <v>85</v>
      </c>
    </row>
    <row r="60" spans="1:8" ht="15">
      <c r="A60" s="80" t="s">
        <v>87</v>
      </c>
    </row>
    <row r="61" spans="1:8" ht="15">
      <c r="A61" s="80" t="s">
        <v>89</v>
      </c>
    </row>
    <row r="62" spans="1:8" ht="15">
      <c r="A62" s="80"/>
    </row>
    <row r="64" spans="1:8">
      <c r="A64" s="108" t="s">
        <v>111</v>
      </c>
      <c r="B64" s="114" t="e">
        <f>F41</f>
        <v>#REF!</v>
      </c>
      <c r="C64" s="110"/>
      <c r="D64" s="110" t="s">
        <v>115</v>
      </c>
      <c r="E64" s="110"/>
      <c r="F64" s="110" t="e">
        <f>B64*2</f>
        <v>#REF!</v>
      </c>
    </row>
    <row r="65" spans="1:6">
      <c r="A65" s="111" t="s">
        <v>112</v>
      </c>
      <c r="B65" s="114">
        <f>F42</f>
        <v>1168.1400000000001</v>
      </c>
      <c r="C65" s="110"/>
      <c r="D65" s="110" t="s">
        <v>115</v>
      </c>
      <c r="E65" s="110"/>
      <c r="F65" s="110">
        <f>B65*2</f>
        <v>2336.2800000000002</v>
      </c>
    </row>
    <row r="66" spans="1:6">
      <c r="A66" s="111" t="s">
        <v>117</v>
      </c>
      <c r="B66" s="114">
        <f>F43/VALUE(MID(A57,13,2))</f>
        <v>1.6666666666666667</v>
      </c>
      <c r="C66" s="110"/>
      <c r="D66" s="110" t="s">
        <v>116</v>
      </c>
      <c r="E66" s="110"/>
      <c r="F66" s="112">
        <f>(B66*12)*2</f>
        <v>40</v>
      </c>
    </row>
    <row r="67" spans="1:6">
      <c r="A67" s="109"/>
      <c r="B67" s="110"/>
      <c r="C67" s="110"/>
      <c r="D67" s="110"/>
      <c r="E67" s="110"/>
      <c r="F67" s="110" t="e">
        <f>SUM(F64:F66)</f>
        <v>#REF!</v>
      </c>
    </row>
  </sheetData>
  <mergeCells count="5">
    <mergeCell ref="A4:H4"/>
    <mergeCell ref="A5:H5"/>
    <mergeCell ref="A6:H6"/>
    <mergeCell ref="A7:H7"/>
    <mergeCell ref="A8:H8"/>
  </mergeCells>
  <pageMargins left="0.7" right="0.7" top="0.75" bottom="0.75" header="0.3" footer="0.3"/>
  <pageSetup scale="63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Approved FY 17</vt:lpstr>
      <vt:lpstr>Approved FY 16</vt:lpstr>
      <vt:lpstr>BOG Fall Spring On</vt:lpstr>
      <vt:lpstr>BOG Fall Spring Off</vt:lpstr>
      <vt:lpstr>BOG Summer On</vt:lpstr>
      <vt:lpstr>BOG Summer Off</vt:lpstr>
      <vt:lpstr>PVM, Fr, So, Jr &amp; Sr</vt:lpstr>
      <vt:lpstr>BOG Fall Spring On_COA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 Assistant,ASCSU</dc:creator>
  <dc:description>This file is a revision to the file actually submitted to the Board Office (FY14 Proposed Student General Fees_2013_04_24), adjusted because of a rounding error in the fall/spring on campus rate.  The amount is 1 penny, and in the student's favor, so this version will not be forwarded to the Board, but implemented as corrected.</dc:description>
  <cp:lastModifiedBy>Erin Douglas</cp:lastModifiedBy>
  <cp:lastPrinted>2016-04-20T17:32:39Z</cp:lastPrinted>
  <dcterms:created xsi:type="dcterms:W3CDTF">2011-04-13T00:08:44Z</dcterms:created>
  <dcterms:modified xsi:type="dcterms:W3CDTF">2016-04-28T23:20:13Z</dcterms:modified>
</cp:coreProperties>
</file>